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45" windowWidth="17610" windowHeight="13110" tabRatio="412"/>
  </bookViews>
  <sheets>
    <sheet name="1ММ (ФБ)РБ" sheetId="8" r:id="rId1"/>
    <sheet name="1ММ" sheetId="7" r:id="rId2"/>
  </sheets>
  <definedNames>
    <definedName name="_xlnm._FilterDatabase" localSheetId="1" hidden="1">'1ММ'!$A$18:$P$297</definedName>
    <definedName name="_xlnm._FilterDatabase" localSheetId="0" hidden="1">'1ММ (ФБ)РБ'!$A$18:$P$311</definedName>
    <definedName name="_xlnm.Print_Titles" localSheetId="1">'1ММ'!$3:$5</definedName>
    <definedName name="_xlnm.Print_Titles" localSheetId="0">'1ММ (ФБ)РБ'!$3:$5</definedName>
    <definedName name="_xlnm.Print_Area" localSheetId="1">'1ММ'!$A$1:$J$297</definedName>
    <definedName name="_xlnm.Print_Area" localSheetId="0">'1ММ (ФБ)РБ'!$A$1:$J$311</definedName>
  </definedNames>
  <calcPr calcId="144525"/>
</workbook>
</file>

<file path=xl/calcChain.xml><?xml version="1.0" encoding="utf-8"?>
<calcChain xmlns="http://schemas.openxmlformats.org/spreadsheetml/2006/main">
  <c r="L276" i="7" l="1"/>
  <c r="J266" i="8"/>
  <c r="K206" i="7"/>
  <c r="L206" i="7"/>
  <c r="H256" i="7"/>
  <c r="I256" i="7"/>
  <c r="J256" i="7"/>
  <c r="H173" i="8"/>
  <c r="L175" i="8"/>
  <c r="I177" i="8" l="1"/>
  <c r="J177" i="8"/>
  <c r="K177" i="8"/>
  <c r="H177" i="8"/>
  <c r="I59" i="8"/>
  <c r="J59" i="8"/>
  <c r="K59" i="8"/>
  <c r="H59" i="8"/>
  <c r="L61" i="8"/>
  <c r="I35" i="8"/>
  <c r="L36" i="8"/>
  <c r="J35" i="8"/>
  <c r="K35" i="8"/>
  <c r="H35" i="8"/>
  <c r="L24" i="8" l="1"/>
  <c r="L26" i="8"/>
  <c r="I23" i="8"/>
  <c r="J23" i="8"/>
  <c r="K23" i="8"/>
  <c r="H23" i="8"/>
  <c r="H235" i="8"/>
  <c r="H269" i="8"/>
  <c r="I283" i="8"/>
  <c r="J283" i="8"/>
  <c r="K283" i="8"/>
  <c r="H283" i="8"/>
  <c r="L285" i="8"/>
  <c r="L286" i="8"/>
  <c r="L287" i="8"/>
  <c r="I235" i="8"/>
  <c r="J235" i="8"/>
  <c r="L236" i="8"/>
  <c r="L271" i="8"/>
  <c r="L178" i="8"/>
  <c r="L180" i="8"/>
  <c r="H28" i="8"/>
  <c r="N359" i="8"/>
  <c r="H322" i="8"/>
  <c r="H323" i="8" s="1"/>
  <c r="M291" i="8"/>
  <c r="L289" i="8"/>
  <c r="L288" i="8"/>
  <c r="L284" i="8"/>
  <c r="J282" i="8"/>
  <c r="L282" i="8" s="1"/>
  <c r="L281" i="8" s="1"/>
  <c r="K281" i="8"/>
  <c r="I281" i="8"/>
  <c r="H281" i="8"/>
  <c r="J280" i="8"/>
  <c r="J279" i="8" s="1"/>
  <c r="K279" i="8"/>
  <c r="I279" i="8"/>
  <c r="H279" i="8"/>
  <c r="L278" i="8"/>
  <c r="L277" i="8" s="1"/>
  <c r="H278" i="8"/>
  <c r="K277" i="8"/>
  <c r="J277" i="8"/>
  <c r="I277" i="8"/>
  <c r="H277" i="8"/>
  <c r="L276" i="8"/>
  <c r="L275" i="8" s="1"/>
  <c r="K275" i="8"/>
  <c r="J275" i="8"/>
  <c r="I275" i="8"/>
  <c r="H275" i="8"/>
  <c r="L274" i="8"/>
  <c r="L273" i="8" s="1"/>
  <c r="K273" i="8"/>
  <c r="J273" i="8"/>
  <c r="I273" i="8"/>
  <c r="H273" i="8"/>
  <c r="L272" i="8"/>
  <c r="L270" i="8"/>
  <c r="K269" i="8"/>
  <c r="J269" i="8"/>
  <c r="I269" i="8"/>
  <c r="L268" i="8"/>
  <c r="K268" i="8"/>
  <c r="L267" i="8"/>
  <c r="K267" i="8"/>
  <c r="I266" i="8"/>
  <c r="H266" i="8"/>
  <c r="L265" i="8"/>
  <c r="L264" i="8"/>
  <c r="L263" i="8"/>
  <c r="L262" i="8"/>
  <c r="L261" i="8"/>
  <c r="L260" i="8"/>
  <c r="L259" i="8"/>
  <c r="L258" i="8"/>
  <c r="L257" i="8"/>
  <c r="L256" i="8"/>
  <c r="K255" i="8"/>
  <c r="J255" i="8"/>
  <c r="I255" i="8"/>
  <c r="H255" i="8"/>
  <c r="L254" i="8"/>
  <c r="L253" i="8" s="1"/>
  <c r="K254" i="8"/>
  <c r="K253" i="8" s="1"/>
  <c r="J253" i="8"/>
  <c r="I253" i="8"/>
  <c r="H253" i="8"/>
  <c r="L252" i="8"/>
  <c r="L251" i="8"/>
  <c r="L250" i="8"/>
  <c r="L249" i="8"/>
  <c r="L248" i="8"/>
  <c r="L247" i="8"/>
  <c r="L246" i="8"/>
  <c r="L245" i="8"/>
  <c r="L244" i="8"/>
  <c r="L243" i="8"/>
  <c r="K242" i="8"/>
  <c r="J242" i="8"/>
  <c r="I242" i="8"/>
  <c r="H242" i="8"/>
  <c r="L241" i="8"/>
  <c r="L240" i="8" s="1"/>
  <c r="K241" i="8"/>
  <c r="K240" i="8" s="1"/>
  <c r="J240" i="8"/>
  <c r="I240" i="8"/>
  <c r="H240" i="8"/>
  <c r="L239" i="8"/>
  <c r="L238" i="8"/>
  <c r="L237" i="8"/>
  <c r="K237" i="8"/>
  <c r="K235" i="8" s="1"/>
  <c r="L234" i="8"/>
  <c r="L233" i="8" s="1"/>
  <c r="K233" i="8"/>
  <c r="J233" i="8"/>
  <c r="J232" i="8" s="1"/>
  <c r="L232" i="8" s="1"/>
  <c r="I233" i="8"/>
  <c r="H233" i="8"/>
  <c r="L231" i="8"/>
  <c r="L230" i="8"/>
  <c r="L229" i="8"/>
  <c r="K228" i="8"/>
  <c r="J228" i="8"/>
  <c r="I228" i="8"/>
  <c r="H228" i="8"/>
  <c r="L227" i="8"/>
  <c r="L226" i="8" s="1"/>
  <c r="K226" i="8"/>
  <c r="J226" i="8"/>
  <c r="I226" i="8"/>
  <c r="H226" i="8"/>
  <c r="L225" i="8"/>
  <c r="L224" i="8"/>
  <c r="K223" i="8"/>
  <c r="J223" i="8"/>
  <c r="I223" i="8"/>
  <c r="H223" i="8"/>
  <c r="L222" i="8"/>
  <c r="K222" i="8"/>
  <c r="L221" i="8"/>
  <c r="K221" i="8"/>
  <c r="J220" i="8"/>
  <c r="I220" i="8"/>
  <c r="H220" i="8"/>
  <c r="L219" i="8"/>
  <c r="L218" i="8" s="1"/>
  <c r="K219" i="8"/>
  <c r="K218" i="8" s="1"/>
  <c r="J218" i="8"/>
  <c r="I218" i="8"/>
  <c r="H218" i="8"/>
  <c r="L217" i="8"/>
  <c r="K217" i="8"/>
  <c r="L216" i="8"/>
  <c r="K216" i="8"/>
  <c r="L215" i="8"/>
  <c r="K215" i="8"/>
  <c r="L214" i="8"/>
  <c r="K214" i="8"/>
  <c r="L213" i="8"/>
  <c r="K213" i="8"/>
  <c r="L212" i="8"/>
  <c r="K212" i="8"/>
  <c r="J211" i="8"/>
  <c r="I211" i="8"/>
  <c r="H211" i="8"/>
  <c r="L210" i="8"/>
  <c r="L209" i="8"/>
  <c r="K208" i="8"/>
  <c r="J208" i="8"/>
  <c r="I208" i="8"/>
  <c r="H208" i="8"/>
  <c r="L207" i="8"/>
  <c r="L206" i="8"/>
  <c r="K205" i="8"/>
  <c r="J205" i="8"/>
  <c r="I205" i="8"/>
  <c r="H205" i="8"/>
  <c r="L204" i="8"/>
  <c r="K204" i="8"/>
  <c r="L203" i="8"/>
  <c r="K203" i="8"/>
  <c r="J202" i="8"/>
  <c r="I202" i="8"/>
  <c r="H202" i="8"/>
  <c r="L201" i="8"/>
  <c r="L200" i="8" s="1"/>
  <c r="K200" i="8"/>
  <c r="J200" i="8"/>
  <c r="I200" i="8"/>
  <c r="H200" i="8"/>
  <c r="L199" i="8"/>
  <c r="L198" i="8" s="1"/>
  <c r="K198" i="8"/>
  <c r="J198" i="8"/>
  <c r="I198" i="8"/>
  <c r="H198" i="8"/>
  <c r="L197" i="8"/>
  <c r="L196" i="8" s="1"/>
  <c r="K197" i="8"/>
  <c r="K196" i="8" s="1"/>
  <c r="J196" i="8"/>
  <c r="I196" i="8"/>
  <c r="H196" i="8"/>
  <c r="L195" i="8"/>
  <c r="L194" i="8" s="1"/>
  <c r="K195" i="8"/>
  <c r="K194" i="8" s="1"/>
  <c r="J194" i="8"/>
  <c r="I194" i="8"/>
  <c r="H194" i="8"/>
  <c r="L193" i="8"/>
  <c r="L192" i="8"/>
  <c r="L191" i="8"/>
  <c r="K190" i="8"/>
  <c r="J190" i="8"/>
  <c r="I190" i="8"/>
  <c r="H190" i="8"/>
  <c r="L189" i="8"/>
  <c r="K189" i="8"/>
  <c r="L188" i="8"/>
  <c r="K188" i="8"/>
  <c r="L187" i="8"/>
  <c r="K187" i="8"/>
  <c r="L186" i="8"/>
  <c r="J185" i="8"/>
  <c r="I185" i="8"/>
  <c r="H185" i="8"/>
  <c r="L184" i="8"/>
  <c r="L183" i="8"/>
  <c r="K182" i="8"/>
  <c r="J182" i="8"/>
  <c r="I182" i="8"/>
  <c r="H182" i="8"/>
  <c r="L181" i="8"/>
  <c r="L179" i="8"/>
  <c r="L176" i="8"/>
  <c r="K176" i="8"/>
  <c r="L174" i="8"/>
  <c r="K174" i="8"/>
  <c r="J173" i="8"/>
  <c r="I173" i="8"/>
  <c r="L172" i="8"/>
  <c r="L171" i="8"/>
  <c r="K170" i="8"/>
  <c r="J170" i="8"/>
  <c r="I170" i="8"/>
  <c r="H170" i="8"/>
  <c r="L169" i="8"/>
  <c r="L168" i="8"/>
  <c r="K167" i="8"/>
  <c r="J167" i="8"/>
  <c r="I167" i="8"/>
  <c r="H167" i="8"/>
  <c r="L166" i="8"/>
  <c r="L165" i="8"/>
  <c r="K164" i="8"/>
  <c r="J164" i="8"/>
  <c r="I164" i="8"/>
  <c r="H164" i="8"/>
  <c r="L163" i="8"/>
  <c r="L162" i="8"/>
  <c r="K161" i="8"/>
  <c r="J161" i="8"/>
  <c r="I161" i="8"/>
  <c r="H161" i="8"/>
  <c r="L160" i="8"/>
  <c r="K160" i="8"/>
  <c r="L159" i="8"/>
  <c r="K159" i="8"/>
  <c r="J158" i="8"/>
  <c r="I158" i="8"/>
  <c r="H158" i="8"/>
  <c r="L157" i="8"/>
  <c r="L156" i="8"/>
  <c r="K155" i="8"/>
  <c r="J155" i="8"/>
  <c r="I155" i="8"/>
  <c r="H155" i="8"/>
  <c r="L154" i="8"/>
  <c r="L153" i="8"/>
  <c r="K152" i="8"/>
  <c r="J152" i="8"/>
  <c r="I152" i="8"/>
  <c r="H152" i="8"/>
  <c r="L151" i="8"/>
  <c r="K151" i="8"/>
  <c r="L150" i="8"/>
  <c r="K150" i="8"/>
  <c r="J149" i="8"/>
  <c r="I149" i="8"/>
  <c r="H149" i="8"/>
  <c r="L148" i="8"/>
  <c r="L147" i="8"/>
  <c r="K146" i="8"/>
  <c r="J146" i="8"/>
  <c r="I146" i="8"/>
  <c r="H146" i="8"/>
  <c r="L145" i="8"/>
  <c r="L144" i="8"/>
  <c r="K143" i="8"/>
  <c r="J143" i="8"/>
  <c r="I143" i="8"/>
  <c r="H143" i="8"/>
  <c r="L142" i="8"/>
  <c r="L141" i="8"/>
  <c r="K140" i="8"/>
  <c r="J140" i="8"/>
  <c r="I140" i="8"/>
  <c r="H140" i="8"/>
  <c r="L139" i="8"/>
  <c r="L138" i="8"/>
  <c r="K137" i="8"/>
  <c r="J137" i="8"/>
  <c r="I137" i="8"/>
  <c r="H137" i="8"/>
  <c r="L136" i="8"/>
  <c r="L135" i="8" s="1"/>
  <c r="K135" i="8"/>
  <c r="J135" i="8"/>
  <c r="I135" i="8"/>
  <c r="H135" i="8"/>
  <c r="L134" i="8"/>
  <c r="L133" i="8"/>
  <c r="K132" i="8"/>
  <c r="J132" i="8"/>
  <c r="I132" i="8"/>
  <c r="H132" i="8"/>
  <c r="L131" i="8"/>
  <c r="L130" i="8" s="1"/>
  <c r="K130" i="8"/>
  <c r="J130" i="8"/>
  <c r="I130" i="8"/>
  <c r="H130" i="8"/>
  <c r="L129" i="8"/>
  <c r="L128" i="8"/>
  <c r="L127" i="8"/>
  <c r="K126" i="8"/>
  <c r="J126" i="8"/>
  <c r="I126" i="8"/>
  <c r="H126" i="8"/>
  <c r="L125" i="8"/>
  <c r="H125" i="8"/>
  <c r="L124" i="8"/>
  <c r="H124" i="8"/>
  <c r="H122" i="8" s="1"/>
  <c r="L123" i="8"/>
  <c r="K122" i="8"/>
  <c r="J122" i="8"/>
  <c r="I122" i="8"/>
  <c r="L121" i="8"/>
  <c r="L120" i="8"/>
  <c r="K119" i="8"/>
  <c r="J119" i="8"/>
  <c r="I119" i="8"/>
  <c r="H119" i="8"/>
  <c r="L118" i="8"/>
  <c r="L117" i="8"/>
  <c r="K116" i="8"/>
  <c r="J116" i="8"/>
  <c r="I116" i="8"/>
  <c r="H116" i="8"/>
  <c r="L115" i="8"/>
  <c r="K115" i="8"/>
  <c r="L114" i="8"/>
  <c r="K114" i="8"/>
  <c r="K113" i="8" s="1"/>
  <c r="J113" i="8"/>
  <c r="I113" i="8"/>
  <c r="H113" i="8"/>
  <c r="L112" i="8"/>
  <c r="L111" i="8" s="1"/>
  <c r="K111" i="8"/>
  <c r="J111" i="8"/>
  <c r="I111" i="8"/>
  <c r="H111" i="8"/>
  <c r="L110" i="8"/>
  <c r="L109" i="8" s="1"/>
  <c r="K110" i="8"/>
  <c r="K109" i="8" s="1"/>
  <c r="J109" i="8"/>
  <c r="I109" i="8"/>
  <c r="H109" i="8"/>
  <c r="L108" i="8"/>
  <c r="L107" i="8"/>
  <c r="L106" i="8"/>
  <c r="K105" i="8"/>
  <c r="J105" i="8"/>
  <c r="I105" i="8"/>
  <c r="H105" i="8"/>
  <c r="L104" i="8"/>
  <c r="L103" i="8"/>
  <c r="K102" i="8"/>
  <c r="J102" i="8"/>
  <c r="I102" i="8"/>
  <c r="H102" i="8"/>
  <c r="L101" i="8"/>
  <c r="L100" i="8"/>
  <c r="K99" i="8"/>
  <c r="J99" i="8"/>
  <c r="I99" i="8"/>
  <c r="H99" i="8"/>
  <c r="L98" i="8"/>
  <c r="K98" i="8"/>
  <c r="L97" i="8"/>
  <c r="K97" i="8"/>
  <c r="J96" i="8"/>
  <c r="I96" i="8"/>
  <c r="H96" i="8"/>
  <c r="L95" i="8"/>
  <c r="L94" i="8" s="1"/>
  <c r="K94" i="8"/>
  <c r="J94" i="8"/>
  <c r="I94" i="8"/>
  <c r="H94" i="8"/>
  <c r="L93" i="8"/>
  <c r="L92" i="8" s="1"/>
  <c r="K92" i="8"/>
  <c r="J92" i="8"/>
  <c r="I92" i="8"/>
  <c r="H92" i="8"/>
  <c r="L91" i="8"/>
  <c r="L90" i="8" s="1"/>
  <c r="K90" i="8"/>
  <c r="J90" i="8"/>
  <c r="I90" i="8"/>
  <c r="H90" i="8"/>
  <c r="L89" i="8"/>
  <c r="L88" i="8" s="1"/>
  <c r="K88" i="8"/>
  <c r="J88" i="8"/>
  <c r="I88" i="8"/>
  <c r="H88" i="8"/>
  <c r="L87" i="8"/>
  <c r="L86" i="8" s="1"/>
  <c r="H87" i="8"/>
  <c r="K86" i="8"/>
  <c r="J86" i="8"/>
  <c r="I86" i="8"/>
  <c r="H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K71" i="8"/>
  <c r="J71" i="8"/>
  <c r="I71" i="8"/>
  <c r="H71" i="8"/>
  <c r="L70" i="8"/>
  <c r="L69" i="8" s="1"/>
  <c r="K69" i="8"/>
  <c r="J69" i="8"/>
  <c r="I69" i="8"/>
  <c r="H69" i="8"/>
  <c r="L68" i="8"/>
  <c r="L67" i="8"/>
  <c r="H67" i="8"/>
  <c r="H66" i="8" s="1"/>
  <c r="K66" i="8"/>
  <c r="J66" i="8"/>
  <c r="I66" i="8"/>
  <c r="L65" i="8"/>
  <c r="L64" i="8" s="1"/>
  <c r="K64" i="8"/>
  <c r="J64" i="8"/>
  <c r="I64" i="8"/>
  <c r="H64" i="8"/>
  <c r="L63" i="8"/>
  <c r="L62" i="8" s="1"/>
  <c r="K62" i="8"/>
  <c r="J62" i="8"/>
  <c r="I62" i="8"/>
  <c r="H62" i="8"/>
  <c r="L60" i="8"/>
  <c r="L59" i="8" s="1"/>
  <c r="L58" i="8"/>
  <c r="L57" i="8" s="1"/>
  <c r="K57" i="8"/>
  <c r="J57" i="8"/>
  <c r="I57" i="8"/>
  <c r="H57" i="8"/>
  <c r="L56" i="8"/>
  <c r="L55" i="8" s="1"/>
  <c r="K55" i="8"/>
  <c r="J55" i="8"/>
  <c r="I55" i="8"/>
  <c r="H55" i="8"/>
  <c r="L54" i="8"/>
  <c r="L53" i="8" s="1"/>
  <c r="H54" i="8"/>
  <c r="H53" i="8" s="1"/>
  <c r="K53" i="8"/>
  <c r="J53" i="8"/>
  <c r="I53" i="8"/>
  <c r="L52" i="8"/>
  <c r="L51" i="8" s="1"/>
  <c r="K51" i="8"/>
  <c r="J51" i="8"/>
  <c r="I51" i="8"/>
  <c r="H51" i="8"/>
  <c r="L50" i="8"/>
  <c r="L49" i="8"/>
  <c r="K48" i="8"/>
  <c r="J48" i="8"/>
  <c r="I48" i="8"/>
  <c r="H48" i="8"/>
  <c r="L47" i="8"/>
  <c r="L46" i="8" s="1"/>
  <c r="K46" i="8"/>
  <c r="J46" i="8"/>
  <c r="I46" i="8"/>
  <c r="H46" i="8"/>
  <c r="L45" i="8"/>
  <c r="L44" i="8"/>
  <c r="L43" i="8"/>
  <c r="L42" i="8"/>
  <c r="L41" i="8"/>
  <c r="L40" i="8"/>
  <c r="L39" i="8"/>
  <c r="K38" i="8"/>
  <c r="J38" i="8"/>
  <c r="I38" i="8"/>
  <c r="H38" i="8"/>
  <c r="L37" i="8"/>
  <c r="L35" i="8" s="1"/>
  <c r="L34" i="8"/>
  <c r="K34" i="8"/>
  <c r="L33" i="8"/>
  <c r="K33" i="8"/>
  <c r="J32" i="8"/>
  <c r="I32" i="8"/>
  <c r="H32" i="8"/>
  <c r="L31" i="8"/>
  <c r="L30" i="8" s="1"/>
  <c r="K30" i="8"/>
  <c r="J30" i="8"/>
  <c r="I30" i="8"/>
  <c r="H30" i="8"/>
  <c r="L29" i="8"/>
  <c r="L28" i="8" s="1"/>
  <c r="K28" i="8"/>
  <c r="J28" i="8"/>
  <c r="I28" i="8"/>
  <c r="L27" i="8"/>
  <c r="L25" i="8"/>
  <c r="L22" i="8"/>
  <c r="L21" i="8" s="1"/>
  <c r="K21" i="8"/>
  <c r="J21" i="8"/>
  <c r="I21" i="8"/>
  <c r="H21" i="8"/>
  <c r="L20" i="8"/>
  <c r="L19" i="8" s="1"/>
  <c r="K19" i="8"/>
  <c r="J19" i="8"/>
  <c r="I19" i="8"/>
  <c r="H19" i="8"/>
  <c r="L113" i="8" l="1"/>
  <c r="L228" i="8"/>
  <c r="L137" i="8"/>
  <c r="L173" i="8"/>
  <c r="L283" i="8"/>
  <c r="L266" i="8"/>
  <c r="K32" i="8"/>
  <c r="L122" i="8"/>
  <c r="L269" i="8"/>
  <c r="L177" i="8"/>
  <c r="L235" i="8"/>
  <c r="L223" i="8"/>
  <c r="L23" i="8"/>
  <c r="L132" i="8"/>
  <c r="L185" i="8"/>
  <c r="L205" i="8"/>
  <c r="L208" i="8"/>
  <c r="L211" i="8"/>
  <c r="L32" i="8"/>
  <c r="L66" i="8"/>
  <c r="K149" i="8"/>
  <c r="K266" i="8"/>
  <c r="I290" i="8"/>
  <c r="M293" i="8" s="1"/>
  <c r="L116" i="8"/>
  <c r="L119" i="8"/>
  <c r="L140" i="8"/>
  <c r="L146" i="8"/>
  <c r="L255" i="8"/>
  <c r="L96" i="8"/>
  <c r="L99" i="8"/>
  <c r="L161" i="8"/>
  <c r="L164" i="8"/>
  <c r="L170" i="8"/>
  <c r="L190" i="8"/>
  <c r="K220" i="8"/>
  <c r="L280" i="8"/>
  <c r="L279" i="8" s="1"/>
  <c r="K185" i="8"/>
  <c r="K202" i="8"/>
  <c r="L182" i="8"/>
  <c r="L202" i="8"/>
  <c r="L220" i="8"/>
  <c r="L242" i="8"/>
  <c r="K211" i="8"/>
  <c r="K96" i="8"/>
  <c r="L149" i="8"/>
  <c r="K158" i="8"/>
  <c r="L152" i="8"/>
  <c r="L126" i="8"/>
  <c r="L167" i="8"/>
  <c r="L71" i="8"/>
  <c r="L105" i="8"/>
  <c r="L143" i="8"/>
  <c r="L158" i="8"/>
  <c r="L48" i="8"/>
  <c r="L102" i="8"/>
  <c r="L155" i="8"/>
  <c r="K173" i="8"/>
  <c r="L38" i="8"/>
  <c r="M292" i="8"/>
  <c r="J281" i="8"/>
  <c r="J290" i="8" s="1"/>
  <c r="H290" i="8"/>
  <c r="D296" i="8" l="1"/>
  <c r="K290" i="8"/>
  <c r="L290" i="8"/>
  <c r="I296" i="8" s="1"/>
  <c r="M294" i="8"/>
  <c r="M295" i="8" s="1"/>
  <c r="G296" i="8"/>
  <c r="L119" i="7" l="1"/>
  <c r="L120" i="7"/>
  <c r="J118" i="7"/>
  <c r="I118" i="7"/>
  <c r="L275" i="7"/>
  <c r="L274" i="7"/>
  <c r="L231" i="7"/>
  <c r="L230" i="7"/>
  <c r="L224" i="7"/>
  <c r="K56" i="7"/>
  <c r="J56" i="7"/>
  <c r="I56" i="7"/>
  <c r="K271" i="7"/>
  <c r="K269" i="7"/>
  <c r="K267" i="7"/>
  <c r="K265" i="7"/>
  <c r="K263" i="7"/>
  <c r="K261" i="7"/>
  <c r="K258" i="7"/>
  <c r="K245" i="7"/>
  <c r="K234" i="7"/>
  <c r="K226" i="7"/>
  <c r="K221" i="7"/>
  <c r="K219" i="7"/>
  <c r="K216" i="7"/>
  <c r="K201" i="7"/>
  <c r="K198" i="7"/>
  <c r="K193" i="7"/>
  <c r="K191" i="7"/>
  <c r="K183" i="7"/>
  <c r="K175" i="7"/>
  <c r="K172" i="7"/>
  <c r="K166" i="7"/>
  <c r="K163" i="7"/>
  <c r="K160" i="7"/>
  <c r="K157" i="7"/>
  <c r="K151" i="7"/>
  <c r="K148" i="7"/>
  <c r="K142" i="7"/>
  <c r="K139" i="7"/>
  <c r="K136" i="7"/>
  <c r="K133" i="7"/>
  <c r="K131" i="7"/>
  <c r="K128" i="7"/>
  <c r="K126" i="7"/>
  <c r="K122" i="7"/>
  <c r="K118" i="7"/>
  <c r="K115" i="7"/>
  <c r="K112" i="7"/>
  <c r="K107" i="7"/>
  <c r="K101" i="7"/>
  <c r="K98" i="7"/>
  <c r="K95" i="7"/>
  <c r="K90" i="7"/>
  <c r="K88" i="7"/>
  <c r="K86" i="7"/>
  <c r="K84" i="7"/>
  <c r="K82" i="7"/>
  <c r="K67" i="7"/>
  <c r="K65" i="7"/>
  <c r="K62" i="7"/>
  <c r="K60" i="7"/>
  <c r="K58" i="7"/>
  <c r="K54" i="7"/>
  <c r="K52" i="7"/>
  <c r="K50" i="7"/>
  <c r="K48" i="7"/>
  <c r="K45" i="7"/>
  <c r="K43" i="7"/>
  <c r="K35" i="7"/>
  <c r="K33" i="7"/>
  <c r="K28" i="7"/>
  <c r="K26" i="7"/>
  <c r="K23" i="7"/>
  <c r="K21" i="7"/>
  <c r="K19" i="7"/>
  <c r="L73" i="7"/>
  <c r="J204" i="7"/>
  <c r="J101" i="7"/>
  <c r="L102" i="7"/>
  <c r="I271" i="7" l="1"/>
  <c r="I90" i="7"/>
  <c r="I88" i="7"/>
  <c r="I86" i="7"/>
  <c r="I84" i="7"/>
  <c r="I82" i="7"/>
  <c r="I67" i="7"/>
  <c r="I65" i="7"/>
  <c r="I62" i="7"/>
  <c r="I60" i="7"/>
  <c r="I58" i="7"/>
  <c r="I54" i="7"/>
  <c r="I52" i="7"/>
  <c r="I50" i="7"/>
  <c r="I48" i="7"/>
  <c r="I45" i="7"/>
  <c r="I43" i="7"/>
  <c r="I35" i="7"/>
  <c r="I33" i="7"/>
  <c r="I30" i="7"/>
  <c r="I28" i="7"/>
  <c r="I26" i="7"/>
  <c r="I23" i="7"/>
  <c r="I21" i="7"/>
  <c r="I19" i="7"/>
  <c r="I269" i="7"/>
  <c r="I267" i="7"/>
  <c r="I265" i="7"/>
  <c r="I263" i="7"/>
  <c r="I261" i="7"/>
  <c r="I258" i="7"/>
  <c r="I245" i="7"/>
  <c r="I234" i="7"/>
  <c r="I232" i="7"/>
  <c r="I228" i="7"/>
  <c r="I221" i="7"/>
  <c r="I219" i="7"/>
  <c r="I216" i="7"/>
  <c r="I213" i="7"/>
  <c r="I211" i="7"/>
  <c r="I204" i="7"/>
  <c r="I201" i="7"/>
  <c r="I198" i="7"/>
  <c r="I195" i="7"/>
  <c r="I193" i="7"/>
  <c r="I191" i="7"/>
  <c r="I189" i="7"/>
  <c r="I187" i="7"/>
  <c r="I183" i="7"/>
  <c r="I178" i="7"/>
  <c r="I175" i="7"/>
  <c r="I172" i="7"/>
  <c r="I169" i="7"/>
  <c r="I166" i="7"/>
  <c r="I163" i="7"/>
  <c r="I160" i="7"/>
  <c r="I157" i="7"/>
  <c r="I154" i="7"/>
  <c r="I151" i="7"/>
  <c r="I148" i="7"/>
  <c r="I145" i="7"/>
  <c r="I142" i="7"/>
  <c r="I139" i="7"/>
  <c r="I136" i="7"/>
  <c r="I133" i="7"/>
  <c r="I131" i="7"/>
  <c r="I128" i="7"/>
  <c r="I126" i="7"/>
  <c r="I122" i="7"/>
  <c r="I115" i="7"/>
  <c r="I112" i="7"/>
  <c r="I109" i="7"/>
  <c r="I107" i="7"/>
  <c r="I105" i="7"/>
  <c r="I101" i="7"/>
  <c r="I98" i="7"/>
  <c r="I95" i="7"/>
  <c r="I92" i="7"/>
  <c r="M277" i="7"/>
  <c r="I226" i="7"/>
  <c r="H228" i="7"/>
  <c r="H56" i="7"/>
  <c r="L57" i="7"/>
  <c r="L56" i="7" s="1"/>
  <c r="H58" i="7"/>
  <c r="L59" i="7"/>
  <c r="L58" i="7" s="1"/>
  <c r="J270" i="7"/>
  <c r="J268" i="7"/>
  <c r="I276" i="7" l="1"/>
  <c r="J58" i="7"/>
  <c r="H271" i="7"/>
  <c r="H269" i="7"/>
  <c r="H267" i="7"/>
  <c r="H263" i="7"/>
  <c r="H261" i="7"/>
  <c r="H245" i="7"/>
  <c r="H234" i="7"/>
  <c r="H226" i="7"/>
  <c r="H221" i="7"/>
  <c r="H219" i="7"/>
  <c r="H216" i="7"/>
  <c r="H201" i="7"/>
  <c r="H198" i="7"/>
  <c r="H193" i="7"/>
  <c r="H191" i="7"/>
  <c r="H187" i="7"/>
  <c r="H183" i="7"/>
  <c r="H175" i="7"/>
  <c r="H166" i="7"/>
  <c r="H163" i="7"/>
  <c r="H160" i="7"/>
  <c r="H157" i="7"/>
  <c r="H151" i="7"/>
  <c r="H148" i="7"/>
  <c r="H145" i="7"/>
  <c r="H142" i="7"/>
  <c r="H139" i="7"/>
  <c r="H136" i="7"/>
  <c r="H131" i="7"/>
  <c r="H128" i="7"/>
  <c r="H126" i="7"/>
  <c r="H122" i="7"/>
  <c r="H115" i="7"/>
  <c r="H112" i="7"/>
  <c r="H107" i="7"/>
  <c r="H105" i="7"/>
  <c r="H101" i="7"/>
  <c r="H98" i="7"/>
  <c r="H95" i="7"/>
  <c r="H90" i="7"/>
  <c r="H88" i="7"/>
  <c r="H86" i="7"/>
  <c r="H84" i="7"/>
  <c r="H67" i="7"/>
  <c r="H65" i="7"/>
  <c r="H60" i="7"/>
  <c r="H54" i="7"/>
  <c r="H52" i="7"/>
  <c r="H48" i="7"/>
  <c r="H45" i="7"/>
  <c r="H43" i="7"/>
  <c r="H35" i="7"/>
  <c r="H28" i="7"/>
  <c r="H26" i="7"/>
  <c r="H21" i="7"/>
  <c r="H19" i="7"/>
  <c r="N345" i="7"/>
  <c r="H308" i="7"/>
  <c r="H309" i="7" s="1"/>
  <c r="L273" i="7"/>
  <c r="L272" i="7"/>
  <c r="J271" i="7"/>
  <c r="L270" i="7"/>
  <c r="L269" i="7" s="1"/>
  <c r="J269" i="7"/>
  <c r="L268" i="7"/>
  <c r="L267" i="7" s="1"/>
  <c r="J267" i="7"/>
  <c r="H266" i="7"/>
  <c r="L266" i="7" s="1"/>
  <c r="L265" i="7" s="1"/>
  <c r="L264" i="7"/>
  <c r="L263" i="7" s="1"/>
  <c r="J263" i="7"/>
  <c r="L262" i="7"/>
  <c r="L261" i="7" s="1"/>
  <c r="J261" i="7"/>
  <c r="L229" i="7"/>
  <c r="L228" i="7" s="1"/>
  <c r="H260" i="7"/>
  <c r="L260" i="7" s="1"/>
  <c r="L259" i="7"/>
  <c r="L257" i="7"/>
  <c r="L256" i="7" s="1"/>
  <c r="K257" i="7"/>
  <c r="K256" i="7" s="1"/>
  <c r="L255" i="7"/>
  <c r="L254" i="7"/>
  <c r="L253" i="7"/>
  <c r="L252" i="7"/>
  <c r="L251" i="7"/>
  <c r="L250" i="7"/>
  <c r="L249" i="7"/>
  <c r="L248" i="7"/>
  <c r="L247" i="7"/>
  <c r="L246" i="7"/>
  <c r="J245" i="7"/>
  <c r="L244" i="7"/>
  <c r="L243" i="7"/>
  <c r="L242" i="7"/>
  <c r="L241" i="7"/>
  <c r="L240" i="7"/>
  <c r="L239" i="7"/>
  <c r="L238" i="7"/>
  <c r="L237" i="7"/>
  <c r="L236" i="7"/>
  <c r="L235" i="7"/>
  <c r="J234" i="7"/>
  <c r="L233" i="7"/>
  <c r="L232" i="7" s="1"/>
  <c r="K233" i="7"/>
  <c r="K232" i="7" s="1"/>
  <c r="J232" i="7"/>
  <c r="H232" i="7"/>
  <c r="L227" i="7"/>
  <c r="L226" i="7" s="1"/>
  <c r="J226" i="7"/>
  <c r="J225" i="7" s="1"/>
  <c r="L225" i="7" s="1"/>
  <c r="L223" i="7"/>
  <c r="L222" i="7"/>
  <c r="J221" i="7"/>
  <c r="L220" i="7"/>
  <c r="L219" i="7" s="1"/>
  <c r="J219" i="7"/>
  <c r="L218" i="7"/>
  <c r="L217" i="7"/>
  <c r="J216" i="7"/>
  <c r="L215" i="7"/>
  <c r="K215" i="7"/>
  <c r="L214" i="7"/>
  <c r="K214" i="7"/>
  <c r="J213" i="7"/>
  <c r="H213" i="7"/>
  <c r="L212" i="7"/>
  <c r="L211" i="7" s="1"/>
  <c r="K212" i="7"/>
  <c r="K211" i="7" s="1"/>
  <c r="J211" i="7"/>
  <c r="H211" i="7"/>
  <c r="L210" i="7"/>
  <c r="K210" i="7"/>
  <c r="L209" i="7"/>
  <c r="K209" i="7"/>
  <c r="L208" i="7"/>
  <c r="K208" i="7"/>
  <c r="L207" i="7"/>
  <c r="K207" i="7"/>
  <c r="L205" i="7"/>
  <c r="K205" i="7"/>
  <c r="H204" i="7"/>
  <c r="L203" i="7"/>
  <c r="L202" i="7"/>
  <c r="J201" i="7"/>
  <c r="L200" i="7"/>
  <c r="L199" i="7"/>
  <c r="J198" i="7"/>
  <c r="L197" i="7"/>
  <c r="K197" i="7"/>
  <c r="L196" i="7"/>
  <c r="K196" i="7"/>
  <c r="J195" i="7"/>
  <c r="H195" i="7"/>
  <c r="L194" i="7"/>
  <c r="L193" i="7" s="1"/>
  <c r="J193" i="7"/>
  <c r="L192" i="7"/>
  <c r="L191" i="7" s="1"/>
  <c r="J191" i="7"/>
  <c r="L190" i="7"/>
  <c r="L189" i="7" s="1"/>
  <c r="K190" i="7"/>
  <c r="K189" i="7" s="1"/>
  <c r="J189" i="7"/>
  <c r="H189" i="7"/>
  <c r="L188" i="7"/>
  <c r="L187" i="7" s="1"/>
  <c r="K188" i="7"/>
  <c r="K187" i="7" s="1"/>
  <c r="J187" i="7"/>
  <c r="L186" i="7"/>
  <c r="L185" i="7"/>
  <c r="L184" i="7"/>
  <c r="J183" i="7"/>
  <c r="L182" i="7"/>
  <c r="K182" i="7"/>
  <c r="L181" i="7"/>
  <c r="K181" i="7"/>
  <c r="L180" i="7"/>
  <c r="K180" i="7"/>
  <c r="L179" i="7"/>
  <c r="J178" i="7"/>
  <c r="H178" i="7"/>
  <c r="L177" i="7"/>
  <c r="L176" i="7"/>
  <c r="J175" i="7"/>
  <c r="H174" i="7"/>
  <c r="L174" i="7" s="1"/>
  <c r="H173" i="7"/>
  <c r="L173" i="7" s="1"/>
  <c r="L171" i="7"/>
  <c r="K171" i="7"/>
  <c r="L170" i="7"/>
  <c r="K170" i="7"/>
  <c r="J169" i="7"/>
  <c r="H169" i="7"/>
  <c r="L168" i="7"/>
  <c r="L167" i="7"/>
  <c r="J166" i="7"/>
  <c r="L165" i="7"/>
  <c r="L164" i="7"/>
  <c r="J163" i="7"/>
  <c r="L162" i="7"/>
  <c r="L161" i="7"/>
  <c r="J160" i="7"/>
  <c r="L159" i="7"/>
  <c r="L158" i="7"/>
  <c r="J157" i="7"/>
  <c r="L156" i="7"/>
  <c r="K156" i="7"/>
  <c r="L155" i="7"/>
  <c r="K155" i="7"/>
  <c r="J154" i="7"/>
  <c r="H154" i="7"/>
  <c r="L153" i="7"/>
  <c r="L152" i="7"/>
  <c r="J151" i="7"/>
  <c r="L150" i="7"/>
  <c r="L149" i="7"/>
  <c r="J148" i="7"/>
  <c r="L147" i="7"/>
  <c r="K147" i="7"/>
  <c r="L146" i="7"/>
  <c r="K146" i="7"/>
  <c r="J145" i="7"/>
  <c r="L144" i="7"/>
  <c r="L143" i="7"/>
  <c r="J142" i="7"/>
  <c r="L141" i="7"/>
  <c r="L140" i="7"/>
  <c r="J139" i="7"/>
  <c r="L138" i="7"/>
  <c r="L137" i="7"/>
  <c r="J136" i="7"/>
  <c r="L135" i="7"/>
  <c r="L134" i="7"/>
  <c r="J133" i="7"/>
  <c r="H133" i="7"/>
  <c r="L132" i="7"/>
  <c r="L131" i="7" s="1"/>
  <c r="J131" i="7"/>
  <c r="L130" i="7"/>
  <c r="L129" i="7"/>
  <c r="J128" i="7"/>
  <c r="L127" i="7"/>
  <c r="L126" i="7" s="1"/>
  <c r="J126" i="7"/>
  <c r="L125" i="7"/>
  <c r="L124" i="7"/>
  <c r="L123" i="7"/>
  <c r="J122" i="7"/>
  <c r="H121" i="7"/>
  <c r="H120" i="7"/>
  <c r="L117" i="7"/>
  <c r="L116" i="7"/>
  <c r="J115" i="7"/>
  <c r="L114" i="7"/>
  <c r="L113" i="7"/>
  <c r="J112" i="7"/>
  <c r="L111" i="7"/>
  <c r="K111" i="7"/>
  <c r="L110" i="7"/>
  <c r="K110" i="7"/>
  <c r="J109" i="7"/>
  <c r="H109" i="7"/>
  <c r="L108" i="7"/>
  <c r="L107" i="7" s="1"/>
  <c r="J107" i="7"/>
  <c r="L106" i="7"/>
  <c r="L105" i="7" s="1"/>
  <c r="K106" i="7"/>
  <c r="K105" i="7" s="1"/>
  <c r="J105" i="7"/>
  <c r="L104" i="7"/>
  <c r="L103" i="7"/>
  <c r="L100" i="7"/>
  <c r="L99" i="7"/>
  <c r="J98" i="7"/>
  <c r="L97" i="7"/>
  <c r="L96" i="7"/>
  <c r="J95" i="7"/>
  <c r="L94" i="7"/>
  <c r="K94" i="7"/>
  <c r="L93" i="7"/>
  <c r="K93" i="7"/>
  <c r="J92" i="7"/>
  <c r="H92" i="7"/>
  <c r="L91" i="7"/>
  <c r="L90" i="7" s="1"/>
  <c r="J90" i="7"/>
  <c r="L89" i="7"/>
  <c r="L88" i="7" s="1"/>
  <c r="J88" i="7"/>
  <c r="L87" i="7"/>
  <c r="L86" i="7" s="1"/>
  <c r="J86" i="7"/>
  <c r="L85" i="7"/>
  <c r="L84" i="7" s="1"/>
  <c r="J84" i="7"/>
  <c r="H83" i="7"/>
  <c r="L83" i="7" s="1"/>
  <c r="L82" i="7" s="1"/>
  <c r="L81" i="7"/>
  <c r="L80" i="7"/>
  <c r="L79" i="7"/>
  <c r="L78" i="7"/>
  <c r="L77" i="7"/>
  <c r="L76" i="7"/>
  <c r="L75" i="7"/>
  <c r="L74" i="7"/>
  <c r="L72" i="7"/>
  <c r="L71" i="7"/>
  <c r="L70" i="7"/>
  <c r="L69" i="7"/>
  <c r="L68" i="7"/>
  <c r="J67" i="7"/>
  <c r="L66" i="7"/>
  <c r="L65" i="7" s="1"/>
  <c r="J65" i="7"/>
  <c r="L64" i="7"/>
  <c r="H63" i="7"/>
  <c r="J62" i="7" s="1"/>
  <c r="L61" i="7"/>
  <c r="L60" i="7" s="1"/>
  <c r="J60" i="7"/>
  <c r="L55" i="7"/>
  <c r="L54" i="7" s="1"/>
  <c r="J54" i="7"/>
  <c r="L53" i="7"/>
  <c r="L52" i="7" s="1"/>
  <c r="J52" i="7"/>
  <c r="H51" i="7"/>
  <c r="J50" i="7" s="1"/>
  <c r="L49" i="7"/>
  <c r="L48" i="7" s="1"/>
  <c r="J48" i="7"/>
  <c r="L47" i="7"/>
  <c r="L46" i="7"/>
  <c r="J45" i="7"/>
  <c r="L44" i="7"/>
  <c r="L43" i="7" s="1"/>
  <c r="J43" i="7"/>
  <c r="L42" i="7"/>
  <c r="L41" i="7"/>
  <c r="L40" i="7"/>
  <c r="L39" i="7"/>
  <c r="L38" i="7"/>
  <c r="L37" i="7"/>
  <c r="L36" i="7"/>
  <c r="J35" i="7"/>
  <c r="H34" i="7"/>
  <c r="L34" i="7" s="1"/>
  <c r="L33" i="7" s="1"/>
  <c r="L32" i="7"/>
  <c r="K32" i="7"/>
  <c r="L31" i="7"/>
  <c r="K31" i="7"/>
  <c r="J30" i="7"/>
  <c r="H30" i="7"/>
  <c r="L29" i="7"/>
  <c r="L28" i="7" s="1"/>
  <c r="J28" i="7"/>
  <c r="L27" i="7"/>
  <c r="L26" i="7" s="1"/>
  <c r="J26" i="7"/>
  <c r="L25" i="7"/>
  <c r="H24" i="7"/>
  <c r="J23" i="7" s="1"/>
  <c r="L22" i="7"/>
  <c r="L21" i="7" s="1"/>
  <c r="J21" i="7"/>
  <c r="L20" i="7"/>
  <c r="L19" i="7" s="1"/>
  <c r="J19" i="7"/>
  <c r="L95" i="7" l="1"/>
  <c r="H118" i="7"/>
  <c r="L136" i="7"/>
  <c r="L142" i="7"/>
  <c r="L216" i="7"/>
  <c r="L45" i="7"/>
  <c r="L98" i="7"/>
  <c r="L128" i="7"/>
  <c r="L133" i="7"/>
  <c r="L139" i="7"/>
  <c r="L109" i="7"/>
  <c r="L122" i="7"/>
  <c r="K145" i="7"/>
  <c r="K154" i="7"/>
  <c r="K169" i="7"/>
  <c r="K178" i="7"/>
  <c r="L195" i="7"/>
  <c r="L115" i="7"/>
  <c r="L145" i="7"/>
  <c r="L175" i="7"/>
  <c r="L201" i="7"/>
  <c r="L271" i="7"/>
  <c r="L258" i="7"/>
  <c r="L154" i="7"/>
  <c r="L169" i="7"/>
  <c r="L183" i="7"/>
  <c r="K30" i="7"/>
  <c r="L30" i="7"/>
  <c r="L101" i="7"/>
  <c r="L151" i="7"/>
  <c r="L160" i="7"/>
  <c r="L166" i="7"/>
  <c r="L221" i="7"/>
  <c r="L67" i="7"/>
  <c r="K92" i="7"/>
  <c r="L112" i="7"/>
  <c r="L172" i="7"/>
  <c r="L198" i="7"/>
  <c r="K204" i="7"/>
  <c r="K213" i="7"/>
  <c r="L35" i="7"/>
  <c r="L92" i="7"/>
  <c r="K109" i="7"/>
  <c r="L148" i="7"/>
  <c r="L157" i="7"/>
  <c r="L163" i="7"/>
  <c r="L178" i="7"/>
  <c r="K195" i="7"/>
  <c r="L204" i="7"/>
  <c r="L213" i="7"/>
  <c r="L234" i="7"/>
  <c r="L245" i="7"/>
  <c r="L51" i="7"/>
  <c r="L50" i="7" s="1"/>
  <c r="J265" i="7"/>
  <c r="L24" i="7"/>
  <c r="L23" i="7" s="1"/>
  <c r="H33" i="7"/>
  <c r="J33" i="7"/>
  <c r="J258" i="7"/>
  <c r="J228" i="7"/>
  <c r="J82" i="7"/>
  <c r="J276" i="7" s="1"/>
  <c r="K229" i="7"/>
  <c r="K228" i="7" s="1"/>
  <c r="L63" i="7"/>
  <c r="L62" i="7" s="1"/>
  <c r="L121" i="7"/>
  <c r="L118" i="7" s="1"/>
  <c r="J172" i="7"/>
  <c r="H23" i="7"/>
  <c r="H62" i="7"/>
  <c r="H172" i="7"/>
  <c r="H265" i="7"/>
  <c r="H50" i="7"/>
  <c r="H258" i="7"/>
  <c r="H82" i="7"/>
  <c r="M279" i="7"/>
  <c r="K276" i="7" l="1"/>
  <c r="H276" i="7"/>
  <c r="M278" i="7"/>
  <c r="D282" i="7"/>
  <c r="M280" i="7" l="1"/>
  <c r="M281" i="7" s="1"/>
  <c r="G282" i="7"/>
  <c r="I282" i="7" l="1"/>
</calcChain>
</file>

<file path=xl/sharedStrings.xml><?xml version="1.0" encoding="utf-8"?>
<sst xmlns="http://schemas.openxmlformats.org/spreadsheetml/2006/main" count="4445" uniqueCount="312">
  <si>
    <t>148</t>
  </si>
  <si>
    <t>000</t>
  </si>
  <si>
    <t>0113</t>
  </si>
  <si>
    <t>4240172340</t>
  </si>
  <si>
    <t>244</t>
  </si>
  <si>
    <t>0311</t>
  </si>
  <si>
    <t>47401R0860</t>
  </si>
  <si>
    <t>Респуб.бюджет</t>
  </si>
  <si>
    <t>Федеральные средства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</si>
  <si>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</si>
  <si>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</si>
  <si>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</si>
  <si>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</si>
  <si>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</si>
  <si>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</si>
  <si>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</si>
  <si>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</si>
  <si>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</si>
  <si>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</si>
  <si>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</si>
  <si>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</si>
  <si>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</si>
  <si>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</si>
  <si>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</si>
  <si>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</si>
  <si>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</si>
  <si>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</si>
  <si>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</si>
  <si>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</si>
  <si>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</si>
  <si>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</si>
  <si>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</si>
  <si>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</si>
  <si>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</si>
  <si>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</si>
  <si>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</si>
  <si>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</si>
  <si>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</si>
  <si>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</si>
  <si>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</si>
  <si>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</si>
  <si>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</si>
  <si>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</si>
  <si>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</si>
  <si>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</si>
  <si>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</si>
  <si>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</si>
  <si>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</si>
  <si>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</si>
  <si>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</si>
  <si>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</si>
  <si>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</si>
  <si>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</si>
  <si>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</si>
  <si>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</si>
  <si>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</si>
  <si>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</si>
  <si>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</si>
  <si>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</si>
  <si>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</si>
  <si>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</si>
  <si>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</si>
  <si>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</si>
  <si>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</si>
  <si>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</si>
  <si>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</si>
  <si>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</si>
  <si>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</si>
  <si>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</si>
  <si>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</si>
  <si>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</si>
  <si>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</si>
  <si>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</si>
  <si>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</si>
  <si>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</si>
  <si>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</si>
  <si>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</si>
  <si>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</si>
  <si>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</si>
  <si>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</si>
  <si>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</si>
  <si>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</si>
  <si>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</si>
  <si>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</si>
  <si>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</si>
  <si>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</si>
  <si>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</si>
  <si>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</si>
  <si>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</si>
  <si>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</si>
  <si>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</si>
  <si>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</si>
  <si>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</si>
  <si>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</si>
  <si>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</si>
  <si>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</si>
  <si>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</si>
  <si>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</si>
  <si>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</si>
  <si>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</si>
  <si>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</si>
  <si>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</si>
  <si>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Министр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</si>
  <si>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</si>
  <si>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</si>
  <si>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</si>
  <si>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</si>
  <si>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</si>
  <si>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</si>
  <si>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</si>
  <si>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</si>
  <si>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</si>
  <si>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</si>
  <si>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</si>
  <si>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</si>
  <si>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</si>
  <si>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</si>
  <si>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</si>
  <si>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М. Казиев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</si>
  <si>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</si>
  <si>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</si>
  <si>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</si>
  <si>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</si>
  <si>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</si>
  <si>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</si>
  <si>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</si>
  <si>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</si>
  <si>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</si>
  <si>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</si>
  <si>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</si>
  <si>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</si>
  <si>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</si>
  <si>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</si>
  <si>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</si>
  <si>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</si>
  <si>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</si>
  <si>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</si>
  <si>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</si>
  <si>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</si>
  <si>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</si>
  <si>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</si>
  <si>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</si>
  <si>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</si>
  <si>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</si>
  <si>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</si>
  <si>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</si>
  <si>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</si>
  <si>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</si>
  <si>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</si>
  <si>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</si>
  <si>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</si>
  <si>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</si>
  <si>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</si>
  <si>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</si>
  <si>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</si>
  <si>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</si>
  <si>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</si>
  <si>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</si>
  <si>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</si>
  <si>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</si>
  <si>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</si>
  <si>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</si>
  <si>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</si>
  <si>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</si>
  <si>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</si>
  <si>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</si>
  <si>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</si>
  <si>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</si>
  <si>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</si>
  <si>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</si>
  <si>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</si>
  <si>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</si>
  <si>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</si>
  <si>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</si>
  <si>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</si>
  <si>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</si>
  <si>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</si>
  <si>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</si>
  <si>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</si>
  <si>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</si>
  <si>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</si>
  <si>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</si>
  <si>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</si>
  <si>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</si>
  <si>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</si>
  <si>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</si>
  <si>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</si>
  <si>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</si>
  <si>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</si>
  <si>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</si>
  <si>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</si>
  <si>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</si>
  <si>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</si>
  <si>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</si>
  <si>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</si>
  <si>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</si>
  <si>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</si>
  <si>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</si>
  <si>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</si>
  <si>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</si>
  <si>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</si>
  <si>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</si>
  <si>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</si>
  <si>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</si>
  <si>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</si>
  <si>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</si>
  <si>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</si>
  <si>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</si>
  <si>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</si>
  <si>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</si>
  <si>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</si>
  <si>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</si>
  <si>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</si>
  <si>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</si>
  <si>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</si>
  <si>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</si>
  <si>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</si>
  <si>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</si>
  <si>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</si>
  <si>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</si>
  <si>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</si>
  <si>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</si>
  <si>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</si>
  <si>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</si>
  <si>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</si>
  <si>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</si>
  <si>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</si>
  <si>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</si>
  <si>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2210872003</t>
  </si>
  <si>
    <t>Пособия и компенсации гражданам и иные социальные выплаты, кроме публичных нормативных обязательств</t>
  </si>
  <si>
    <t>2210872009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</si>
  <si>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</si>
  <si>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</si>
  <si>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</si>
  <si>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</si>
  <si>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Дополнительные меры социальной поддержки семей, имеющих детей</t>
  </si>
  <si>
    <t>2230471330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</si>
  <si>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</si>
  <si>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</si>
  <si>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</si>
  <si>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</si>
  <si>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</si>
  <si>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</si>
  <si>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</si>
  <si>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</si>
  <si>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</si>
  <si>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Расходы на обеспечение деятельности (оказание услуг) государственных учреждений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</si>
  <si>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</si>
  <si>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</si>
  <si>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</si>
  <si>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</si>
  <si>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</si>
  <si>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</si>
  <si>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22-52500-00000-00000</t>
  </si>
  <si>
    <t>2210872007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</si>
  <si>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</si>
  <si>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</si>
  <si>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</si>
  <si>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2210300590</t>
  </si>
  <si>
    <t>2210920000</t>
  </si>
  <si>
    <t>22127R4040</t>
  </si>
  <si>
    <t>23-54040-00000-00000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</si>
  <si>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</si>
  <si>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t>222P351630</t>
  </si>
  <si>
    <t>23-51630-00000-00000</t>
  </si>
  <si>
    <t>Резервный фонд Правительства Республики Дагестан</t>
  </si>
  <si>
    <t>Реализация мероприятий в сфере реабилитации и абилитации инвалидов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</si>
  <si>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</si>
  <si>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Предоставлении субсидии Дагестанскому региональному отделению Общероссийского общественного фонда "Победа"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</si>
  <si>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</si>
  <si>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</si>
  <si>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</si>
  <si>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</si>
  <si>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</si>
  <si>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</si>
  <si>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</si>
  <si>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</si>
  <si>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</si>
  <si>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</si>
  <si>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</si>
  <si>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</si>
  <si>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</si>
  <si>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</si>
  <si>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</si>
  <si>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</si>
  <si>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</si>
  <si>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</si>
  <si>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</si>
  <si>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2230153800</t>
  </si>
  <si>
    <t>Осуществление ежемесячных выплат на детей в возрасте от 3 до 7 лет включительно</t>
  </si>
  <si>
    <t>22301R3020</t>
  </si>
  <si>
    <t>21-52200-00000-00000</t>
  </si>
  <si>
    <t>21-53020-00000-00000</t>
  </si>
  <si>
    <t>23-53020-00000-00000</t>
  </si>
  <si>
    <t>22-53020-00000-00000</t>
  </si>
  <si>
    <t>22-55730-00000-00000</t>
  </si>
  <si>
    <t>Осуществление ежемесячной выплаты в связи с рождением (усыновлением) первого ребенка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</si>
  <si>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</si>
  <si>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</si>
  <si>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</si>
  <si>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</si>
  <si>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</si>
  <si>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</si>
  <si>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</si>
  <si>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</si>
  <si>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</si>
  <si>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</si>
  <si>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</t>
  </si>
  <si>
    <t>24-52920-00000-00000</t>
  </si>
  <si>
    <t>22-52900-00000-00000</t>
  </si>
  <si>
    <t>20-53020-00000-00000</t>
  </si>
  <si>
    <t xml:space="preserve"> на 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</si>
</sst>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u/>
      <sz val="8"/>
      <name val="Arial cry"/>
      <charset val="204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sz val="10"/>
      <color rgb="FF000000"/>
      <name val="Arial Cyr"/>
    </font>
    <font>
      <i/>
      <sz val="10"/>
      <name val="Arial cry"/>
      <charset val="204"/>
    </font>
    <font>
      <i/>
      <sz val="8"/>
      <name val="Arial cry"/>
      <charset val="204"/>
    </font>
    <font>
      <i/>
      <u/>
      <sz val="10"/>
      <color indexed="10"/>
      <name val="Arial cry"/>
      <charset val="204"/>
    </font>
    <font>
      <i/>
      <u/>
      <sz val="11"/>
      <name val="Calibri"/>
      <family val="2"/>
      <scheme val="minor"/>
    </font>
    <font>
      <b/>
      <i/>
      <u/>
      <sz val="10"/>
      <name val="Arial cry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18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4" fontId="1" fillId="0" borderId="1" xfId="12" applyNumberFormat="1" applyFill="1" applyProtection="1">
      <alignment horizontal="right" shrinkToFit="1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39" xfId="9" applyNumberFormat="1" applyFill="1" applyBorder="1" applyAlignment="1" applyProtection="1">
      <alignment horizontal="left" vertical="top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1" borderId="30" xfId="0" applyNumberFormat="1" applyFont="1" applyFill="1" applyBorder="1" applyProtection="1">
      <protection locked="0"/>
    </xf>
    <xf numFmtId="4" fontId="6" fillId="11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1" fillId="6" borderId="1" xfId="2" applyNumberFormat="1" applyFont="1" applyFill="1" applyProtection="1"/>
    <xf numFmtId="0" fontId="0" fillId="6" borderId="0" xfId="0" applyFont="1" applyFill="1" applyProtection="1">
      <protection locked="0"/>
    </xf>
    <xf numFmtId="4" fontId="6" fillId="0" borderId="14" xfId="37" applyNumberFormat="1" applyFont="1" applyFill="1" applyBorder="1" applyAlignment="1" applyProtection="1">
      <alignment horizontal="center" vertical="center" shrinkToFit="1"/>
    </xf>
    <xf numFmtId="4" fontId="6" fillId="6" borderId="14" xfId="37" applyNumberFormat="1" applyFont="1" applyFill="1" applyBorder="1" applyAlignment="1" applyProtection="1">
      <alignment horizontal="center" vertical="center" shrinkToFit="1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4" fontId="1" fillId="6" borderId="1" xfId="12" applyNumberFormat="1" applyFill="1" applyProtection="1">
      <alignment horizontal="right" shrinkToFit="1"/>
    </xf>
    <xf numFmtId="0" fontId="0" fillId="6" borderId="0" xfId="0" applyFill="1" applyProtection="1">
      <protection locked="0"/>
    </xf>
    <xf numFmtId="0" fontId="1" fillId="6" borderId="1" xfId="2" applyNumberFormat="1" applyFill="1" applyProtection="1"/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4" fontId="1" fillId="6" borderId="1" xfId="12" applyNumberFormat="1" applyFont="1" applyFill="1" applyProtection="1">
      <alignment horizontal="right" shrinkToFi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9" fillId="6" borderId="14" xfId="37" applyNumberFormat="1" applyFont="1" applyFill="1" applyBorder="1" applyAlignment="1" applyProtection="1">
      <alignment horizontal="center" vertical="center" shrinkToFit="1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9" fillId="0" borderId="1" xfId="38" applyNumberFormat="1" applyFont="1" applyBorder="1" applyAlignment="1" applyProtection="1">
      <alignment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0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" fontId="6" fillId="11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2" borderId="7" xfId="0" applyFont="1" applyFill="1" applyBorder="1" applyAlignment="1">
      <alignment horizontal="center" vertical="center" wrapText="1"/>
    </xf>
    <xf numFmtId="0" fontId="15" fillId="5" borderId="8" xfId="36" quotePrefix="1" applyNumberFormat="1" applyFont="1" applyFill="1" applyBorder="1" applyAlignment="1" applyProtection="1">
      <alignment horizontal="left" vertical="center" wrapText="1"/>
    </xf>
    <xf numFmtId="0" fontId="15" fillId="5" borderId="8" xfId="36" quotePrefix="1" applyNumberFormat="1" applyFont="1" applyFill="1" applyBorder="1" applyAlignment="1" applyProtection="1">
      <alignment horizontal="center" vertical="center" wrapText="1"/>
    </xf>
    <xf numFmtId="0" fontId="15" fillId="5" borderId="8" xfId="36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center" vertical="center" wrapText="1"/>
    </xf>
    <xf numFmtId="4" fontId="6" fillId="11" borderId="64" xfId="37" applyNumberFormat="1" applyFont="1" applyFill="1" applyBorder="1" applyAlignment="1" applyProtection="1">
      <alignment horizontal="center" vertical="center" shrinkToFit="1"/>
    </xf>
    <xf numFmtId="0" fontId="15" fillId="5" borderId="60" xfId="36" applyNumberFormat="1" applyFont="1" applyFill="1" applyBorder="1" applyAlignment="1" applyProtection="1">
      <alignment horizontal="left" vertical="top" wrapText="1"/>
    </xf>
    <xf numFmtId="4" fontId="15" fillId="5" borderId="61" xfId="37" applyNumberFormat="1" applyFont="1" applyFill="1" applyBorder="1" applyAlignment="1" applyProtection="1">
      <alignment horizontal="center" vertical="center" shrinkToFit="1"/>
    </xf>
    <xf numFmtId="4" fontId="15" fillId="5" borderId="62" xfId="37" applyNumberFormat="1" applyFont="1" applyFill="1" applyBorder="1" applyAlignment="1" applyProtection="1">
      <alignment horizontal="center" vertical="center" shrinkToFit="1"/>
    </xf>
    <xf numFmtId="0" fontId="14" fillId="11" borderId="60" xfId="40" applyNumberFormat="1" applyFont="1" applyFill="1" applyBorder="1" applyAlignment="1" applyProtection="1">
      <alignment vertical="top" wrapText="1"/>
    </xf>
    <xf numFmtId="4" fontId="14" fillId="11" borderId="63" xfId="39" applyNumberFormat="1" applyFont="1" applyFill="1" applyBorder="1" applyAlignment="1" applyProtection="1">
      <alignment horizontal="center" vertical="center" shrinkToFit="1"/>
    </xf>
    <xf numFmtId="4" fontId="14" fillId="11" borderId="52" xfId="39" applyNumberFormat="1" applyFont="1" applyFill="1" applyBorder="1" applyAlignment="1" applyProtection="1">
      <alignment horizontal="center" vertical="center" shrinkToFi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center" vertical="center" wrapText="1"/>
    </xf>
    <xf numFmtId="4" fontId="15" fillId="0" borderId="14" xfId="37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11" borderId="7" xfId="36" quotePrefix="1" applyNumberFormat="1" applyFont="1" applyFill="1" applyBorder="1" applyAlignment="1" applyProtection="1">
      <alignment horizontal="left" vertical="center" wrapText="1"/>
    </xf>
    <xf numFmtId="0" fontId="14" fillId="11" borderId="7" xfId="36" quotePrefix="1" applyNumberFormat="1" applyFont="1" applyFill="1" applyBorder="1" applyAlignment="1" applyProtection="1">
      <alignment horizontal="center" vertical="center" wrapText="1"/>
    </xf>
    <xf numFmtId="4" fontId="15" fillId="11" borderId="14" xfId="37" applyNumberFormat="1" applyFont="1" applyFill="1" applyBorder="1" applyAlignment="1" applyProtection="1">
      <alignment horizontal="center" vertical="center" shrinkToFit="1"/>
    </xf>
    <xf numFmtId="4" fontId="15" fillId="11" borderId="1" xfId="37" applyNumberFormat="1" applyFont="1" applyFill="1" applyBorder="1" applyAlignment="1" applyProtection="1">
      <alignment horizontal="center" vertical="center" shrinkToFit="1"/>
    </xf>
    <xf numFmtId="0" fontId="15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9" fillId="11" borderId="7" xfId="36" quotePrefix="1" applyNumberFormat="1" applyFont="1" applyFill="1" applyBorder="1" applyAlignment="1" applyProtection="1">
      <alignment horizontal="left" vertical="center" wrapText="1"/>
    </xf>
    <xf numFmtId="0" fontId="9" fillId="11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15" xfId="37" applyNumberFormat="1" applyFont="1" applyFill="1" applyBorder="1" applyAlignment="1" applyProtection="1">
      <alignment horizontal="center" vertical="center" shrinkToFit="1"/>
    </xf>
    <xf numFmtId="0" fontId="6" fillId="11" borderId="0" xfId="0" applyFont="1" applyFill="1" applyProtection="1">
      <protection locked="0"/>
    </xf>
    <xf numFmtId="0" fontId="9" fillId="11" borderId="0" xfId="0" applyFont="1" applyFill="1" applyProtection="1">
      <protection locked="0"/>
    </xf>
    <xf numFmtId="4" fontId="6" fillId="11" borderId="15" xfId="37" applyNumberFormat="1" applyFont="1" applyFill="1" applyBorder="1" applyAlignment="1" applyProtection="1">
      <alignment horizontal="center" vertical="center" shrinkToFit="1"/>
    </xf>
    <xf numFmtId="0" fontId="23" fillId="0" borderId="7" xfId="36" quotePrefix="1" applyNumberFormat="1" applyFont="1" applyFill="1" applyBorder="1" applyAlignment="1" applyProtection="1">
      <alignment horizontal="left" vertical="center" wrapText="1"/>
    </xf>
    <xf numFmtId="0" fontId="19" fillId="0" borderId="7" xfId="36" quotePrefix="1" applyNumberFormat="1" applyFont="1" applyFill="1" applyBorder="1" applyAlignment="1" applyProtection="1">
      <alignment horizontal="left" vertical="center" wrapText="1"/>
    </xf>
    <xf numFmtId="0" fontId="23" fillId="11" borderId="7" xfId="36" quotePrefix="1" applyNumberFormat="1" applyFont="1" applyFill="1" applyBorder="1" applyAlignment="1" applyProtection="1">
      <alignment horizontal="left" vertical="center" wrapText="1"/>
    </xf>
    <xf numFmtId="0" fontId="19" fillId="11" borderId="7" xfId="36" quotePrefix="1" applyNumberFormat="1" applyFont="1" applyFill="1" applyBorder="1" applyAlignment="1" applyProtection="1">
      <alignment horizontal="left" vertical="center" wrapText="1"/>
    </xf>
    <xf numFmtId="0" fontId="6" fillId="5" borderId="9" xfId="40" applyNumberFormat="1" applyFont="1" applyFill="1" applyBorder="1" applyAlignment="1" applyProtection="1">
      <alignment vertical="top" wrapText="1"/>
    </xf>
    <xf numFmtId="4" fontId="6" fillId="5" borderId="7" xfId="39" applyNumberFormat="1" applyFont="1" applyFill="1" applyBorder="1" applyAlignment="1" applyProtection="1">
      <alignment horizontal="center" vertical="center" shrinkToFit="1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0" fontId="9" fillId="0" borderId="9" xfId="40" applyNumberFormat="1" applyFont="1" applyFill="1" applyBorder="1" applyAlignment="1" applyProtection="1">
      <alignment vertical="top" wrapText="1"/>
    </xf>
    <xf numFmtId="4" fontId="1" fillId="6" borderId="7" xfId="42" applyNumberFormat="1" applyFont="1" applyFill="1" applyBorder="1" applyAlignment="1" applyProtection="1">
      <alignment horizontal="center" vertical="center" shrinkToFit="1"/>
    </xf>
    <xf numFmtId="4" fontId="1" fillId="6" borderId="10" xfId="42" applyNumberFormat="1" applyFont="1" applyFill="1" applyBorder="1" applyAlignment="1" applyProtection="1">
      <alignment horizontal="center" vertical="center" shrinkToFit="1"/>
    </xf>
    <xf numFmtId="0" fontId="14" fillId="11" borderId="9" xfId="40" applyNumberFormat="1" applyFont="1" applyFill="1" applyBorder="1" applyAlignment="1" applyProtection="1">
      <alignment vertical="top" wrapText="1"/>
    </xf>
    <xf numFmtId="4" fontId="14" fillId="6" borderId="7" xfId="39" applyNumberFormat="1" applyFont="1" applyFill="1" applyBorder="1" applyAlignment="1" applyProtection="1">
      <alignment horizontal="center" vertical="center" shrinkToFit="1"/>
    </xf>
    <xf numFmtId="0" fontId="9" fillId="11" borderId="9" xfId="40" applyNumberFormat="1" applyFont="1" applyFill="1" applyBorder="1" applyAlignment="1" applyProtection="1">
      <alignment vertical="top" wrapText="1"/>
    </xf>
    <xf numFmtId="4" fontId="24" fillId="9" borderId="1" xfId="0" applyNumberFormat="1" applyFont="1" applyFill="1" applyBorder="1" applyAlignment="1">
      <alignment horizontal="right" vertical="top"/>
    </xf>
    <xf numFmtId="4" fontId="9" fillId="0" borderId="12" xfId="38" applyNumberFormat="1" applyFont="1" applyBorder="1" applyAlignment="1" applyProtection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1" fillId="6" borderId="56" xfId="9" applyNumberFormat="1" applyFill="1" applyBorder="1" applyAlignment="1" applyProtection="1">
      <alignment vertical="top" wrapText="1"/>
    </xf>
    <xf numFmtId="0" fontId="1" fillId="6" borderId="58" xfId="9" applyNumberFormat="1" applyFill="1" applyBorder="1" applyAlignment="1" applyProtection="1">
      <alignment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0" fontId="1" fillId="6" borderId="53" xfId="9" applyNumberFormat="1" applyFill="1" applyBorder="1" applyAlignment="1" applyProtection="1">
      <alignment vertical="top" wrapText="1"/>
    </xf>
    <xf numFmtId="0" fontId="6" fillId="6" borderId="7" xfId="36" applyNumberFormat="1" applyFont="1" applyFill="1" applyBorder="1" applyAlignment="1" applyProtection="1">
      <alignment horizontal="left" vertical="center" wrapText="1"/>
    </xf>
    <xf numFmtId="0" fontId="6" fillId="6" borderId="1" xfId="36" applyNumberFormat="1" applyFont="1" applyFill="1" applyBorder="1" applyAlignment="1" applyProtection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4" fontId="20" fillId="6" borderId="65" xfId="11" applyNumberFormat="1" applyFont="1" applyFill="1" applyBorder="1" applyAlignment="1" applyProtection="1">
      <alignment horizontal="center" vertical="center" shrinkToFit="1"/>
    </xf>
    <xf numFmtId="0" fontId="25" fillId="6" borderId="39" xfId="9" applyNumberFormat="1" applyFont="1" applyFill="1" applyBorder="1" applyAlignment="1" applyProtection="1">
      <alignment horizontal="left" vertical="top" wrapText="1"/>
    </xf>
    <xf numFmtId="0" fontId="26" fillId="6" borderId="7" xfId="36" quotePrefix="1" applyNumberFormat="1" applyFont="1" applyFill="1" applyBorder="1" applyAlignment="1" applyProtection="1">
      <alignment horizontal="center" vertical="center" wrapText="1"/>
    </xf>
    <xf numFmtId="0" fontId="25" fillId="6" borderId="4" xfId="9" applyNumberFormat="1" applyFont="1" applyFill="1" applyBorder="1" applyProtection="1">
      <alignment horizontal="left" vertical="top" wrapText="1"/>
    </xf>
    <xf numFmtId="0" fontId="25" fillId="6" borderId="4" xfId="9" applyNumberFormat="1" applyFont="1" applyFill="1" applyBorder="1" applyAlignment="1" applyProtection="1">
      <alignment horizontal="center" vertical="center" wrapText="1"/>
    </xf>
    <xf numFmtId="0" fontId="1" fillId="6" borderId="57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5" xfId="9" applyNumberFormat="1" applyFont="1" applyFill="1" applyBorder="1" applyProtection="1">
      <alignment horizontal="left" vertical="top" wrapText="1"/>
    </xf>
    <xf numFmtId="0" fontId="1" fillId="6" borderId="65" xfId="9" applyNumberFormat="1" applyFont="1" applyFill="1" applyBorder="1" applyAlignment="1" applyProtection="1">
      <alignment horizontal="center" vertical="center" wrapText="1"/>
    </xf>
    <xf numFmtId="0" fontId="26" fillId="6" borderId="7" xfId="36" applyNumberFormat="1" applyFont="1" applyFill="1" applyBorder="1" applyAlignment="1" applyProtection="1">
      <alignment horizontal="left" vertical="center" wrapText="1"/>
    </xf>
    <xf numFmtId="0" fontId="26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18" fillId="6" borderId="4" xfId="11" applyNumberFormat="1" applyFont="1" applyFill="1" applyBorder="1" applyAlignment="1" applyProtection="1">
      <alignment horizontal="center" vertical="center" shrinkToFit="1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4" fontId="6" fillId="8" borderId="45" xfId="31" applyNumberFormat="1" applyFont="1" applyFill="1" applyBorder="1" applyAlignment="1" applyProtection="1">
      <alignment horizontal="center" vertical="center" shrinkToFit="1"/>
    </xf>
    <xf numFmtId="4" fontId="6" fillId="8" borderId="30" xfId="3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6" fillId="8" borderId="46" xfId="0" applyNumberFormat="1" applyFont="1" applyFill="1" applyBorder="1" applyAlignment="1">
      <alignment horizontal="center" vertical="center" wrapTex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5" fillId="5" borderId="66" xfId="37" applyNumberFormat="1" applyFont="1" applyFill="1" applyBorder="1" applyAlignment="1" applyProtection="1">
      <alignment horizontal="center" vertical="center" shrinkToFit="1"/>
    </xf>
    <xf numFmtId="4" fontId="6" fillId="5" borderId="67" xfId="39" applyNumberFormat="1" applyFont="1" applyFill="1" applyBorder="1" applyAlignment="1" applyProtection="1">
      <alignment horizontal="center" vertical="center" shrinkToFit="1"/>
    </xf>
    <xf numFmtId="4" fontId="6" fillId="8" borderId="68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9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4" fontId="20" fillId="6" borderId="70" xfId="11" applyNumberFormat="1" applyFont="1" applyFill="1" applyBorder="1" applyAlignment="1" applyProtection="1">
      <alignment horizontal="center" vertical="center" shrinkToFit="1"/>
    </xf>
    <xf numFmtId="0" fontId="25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Border="1" applyProtection="1">
      <alignment horizontal="left" vertical="top" wrapText="1"/>
    </xf>
    <xf numFmtId="0" fontId="22" fillId="6" borderId="4" xfId="43" quotePrefix="1" applyNumberFormat="1" applyFont="1" applyFill="1" applyBorder="1" applyAlignment="1" applyProtection="1">
      <alignment horizontal="center" vertical="center" wrapText="1"/>
    </xf>
    <xf numFmtId="4" fontId="6" fillId="8" borderId="71" xfId="31" applyNumberFormat="1" applyFont="1" applyFill="1" applyBorder="1" applyAlignment="1" applyProtection="1">
      <alignment horizontal="center" vertical="center" shrinkToFit="1"/>
    </xf>
    <xf numFmtId="4" fontId="17" fillId="6" borderId="14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0" fillId="6" borderId="7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27" fillId="6" borderId="9" xfId="36" applyNumberFormat="1" applyFont="1" applyFill="1" applyBorder="1" applyAlignment="1" applyProtection="1">
      <alignment horizontal="left" vertical="top" wrapText="1"/>
    </xf>
    <xf numFmtId="4" fontId="27" fillId="6" borderId="7" xfId="37" applyNumberFormat="1" applyFont="1" applyFill="1" applyBorder="1" applyAlignment="1" applyProtection="1">
      <alignment horizontal="center" vertical="center" shrinkToFit="1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0" fontId="25" fillId="0" borderId="39" xfId="9" applyNumberFormat="1" applyFont="1" applyFill="1" applyBorder="1" applyAlignment="1" applyProtection="1">
      <alignment horizontal="left" vertical="top" wrapText="1"/>
    </xf>
    <xf numFmtId="4" fontId="26" fillId="6" borderId="14" xfId="37" applyNumberFormat="1" applyFont="1" applyFill="1" applyBorder="1" applyAlignment="1" applyProtection="1">
      <alignment horizontal="center" vertical="center" shrinkToFit="1"/>
    </xf>
    <xf numFmtId="4" fontId="26" fillId="0" borderId="1" xfId="0" applyNumberFormat="1" applyFont="1" applyBorder="1" applyProtection="1">
      <protection locked="0"/>
    </xf>
    <xf numFmtId="0" fontId="32" fillId="0" borderId="0" xfId="0" applyFont="1" applyFill="1" applyProtection="1">
      <protection locked="0"/>
    </xf>
    <xf numFmtId="0" fontId="33" fillId="0" borderId="0" xfId="0" applyFont="1" applyFill="1" applyProtection="1">
      <protection locked="0"/>
    </xf>
    <xf numFmtId="0" fontId="33" fillId="6" borderId="0" xfId="0" applyFont="1" applyFill="1" applyProtection="1">
      <protection locked="0"/>
    </xf>
    <xf numFmtId="4" fontId="26" fillId="6" borderId="1" xfId="0" applyNumberFormat="1" applyFont="1" applyFill="1" applyBorder="1" applyProtection="1">
      <protection locked="0"/>
    </xf>
    <xf numFmtId="0" fontId="26" fillId="6" borderId="0" xfId="0" applyFont="1" applyFill="1" applyProtection="1">
      <protection locked="0"/>
    </xf>
    <xf numFmtId="4" fontId="27" fillId="6" borderId="10" xfId="37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8" fillId="6" borderId="69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4" fontId="34" fillId="6" borderId="14" xfId="37" applyNumberFormat="1" applyFont="1" applyFill="1" applyBorder="1" applyAlignment="1" applyProtection="1">
      <alignment horizontal="center" vertical="center" shrinkToFit="1"/>
    </xf>
    <xf numFmtId="0" fontId="30" fillId="11" borderId="9" xfId="40" applyNumberFormat="1" applyFont="1" applyFill="1" applyBorder="1" applyAlignment="1" applyProtection="1">
      <alignment vertical="top" wrapText="1"/>
    </xf>
    <xf numFmtId="0" fontId="30" fillId="11" borderId="7" xfId="36" quotePrefix="1" applyNumberFormat="1" applyFont="1" applyFill="1" applyBorder="1" applyAlignment="1" applyProtection="1">
      <alignment horizontal="left" vertical="center" wrapText="1"/>
    </xf>
    <xf numFmtId="0" fontId="30" fillId="11" borderId="7" xfId="36" quotePrefix="1" applyNumberFormat="1" applyFont="1" applyFill="1" applyBorder="1" applyAlignment="1" applyProtection="1">
      <alignment horizontal="center" vertical="center" wrapText="1"/>
    </xf>
    <xf numFmtId="0" fontId="31" fillId="11" borderId="7" xfId="36" quotePrefix="1" applyNumberFormat="1" applyFont="1" applyFill="1" applyBorder="1" applyAlignment="1" applyProtection="1">
      <alignment horizontal="left" vertical="center" wrapText="1"/>
    </xf>
    <xf numFmtId="4" fontId="29" fillId="6" borderId="7" xfId="42" applyNumberFormat="1" applyFont="1" applyFill="1" applyBorder="1" applyAlignment="1" applyProtection="1">
      <alignment horizontal="center" vertical="center" shrinkToFit="1"/>
    </xf>
    <xf numFmtId="4" fontId="29" fillId="6" borderId="10" xfId="42" applyNumberFormat="1" applyFont="1" applyFill="1" applyBorder="1" applyAlignment="1" applyProtection="1">
      <alignment horizontal="center" vertical="center" shrinkToFi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18" fillId="6" borderId="1" xfId="37" applyNumberFormat="1" applyFont="1" applyFill="1" applyBorder="1" applyAlignment="1" applyProtection="1">
      <alignment horizontal="center" vertical="center" shrinkToFit="1"/>
    </xf>
    <xf numFmtId="4" fontId="20" fillId="6" borderId="6" xfId="11" applyNumberFormat="1" applyFont="1" applyFill="1" applyBorder="1" applyAlignment="1" applyProtection="1">
      <alignment horizontal="center" vertical="center" shrinkToFit="1"/>
    </xf>
    <xf numFmtId="4" fontId="20" fillId="6" borderId="74" xfId="11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" fillId="6" borderId="7" xfId="9" applyNumberFormat="1" applyFill="1" applyBorder="1" applyAlignment="1" applyProtection="1">
      <alignment horizontal="center" vertical="center" wrapText="1"/>
    </xf>
    <xf numFmtId="0" fontId="1" fillId="6" borderId="72" xfId="9" applyNumberFormat="1" applyFill="1" applyBorder="1" applyAlignment="1" applyProtection="1">
      <alignment horizontal="center" vertical="center" wrapText="1"/>
    </xf>
    <xf numFmtId="0" fontId="1" fillId="6" borderId="59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1" fillId="6" borderId="55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25" fillId="6" borderId="53" xfId="9" applyNumberFormat="1" applyFont="1" applyFill="1" applyBorder="1" applyAlignment="1" applyProtection="1">
      <alignment horizontal="center" vertical="top" wrapText="1"/>
    </xf>
    <xf numFmtId="0" fontId="25" fillId="6" borderId="44" xfId="9" applyNumberFormat="1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3"/>
  <sheetViews>
    <sheetView showGridLines="0" tabSelected="1" view="pageBreakPreview" topLeftCell="A249" zoomScale="85" zoomScaleNormal="85" zoomScaleSheetLayoutView="85" workbookViewId="0">
      <selection activeCell="B262" sqref="B262"/>
    </sheetView>
  </sheetViews>
  <sheetFormatPr defaultRowHeight="15" outlineLevelRow="4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50" customWidth="1"/>
    <col min="8" max="8" width="18.140625" style="83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" bestFit="1" customWidth="1"/>
    <col min="15" max="15" width="14.42578125" style="2" bestFit="1" customWidth="1"/>
    <col min="16" max="16384" width="9.140625" style="2"/>
  </cols>
  <sheetData>
    <row r="1" spans="1:12">
      <c r="A1" s="48" t="s">
        <v>121</v>
      </c>
      <c r="B1" s="103" t="s">
        <v>121</v>
      </c>
      <c r="C1" s="103" t="s">
        <v>121</v>
      </c>
      <c r="D1" s="103" t="s">
        <v>121</v>
      </c>
      <c r="E1" s="103" t="s">
        <v>121</v>
      </c>
      <c r="F1" s="49" t="s">
        <v>121</v>
      </c>
      <c r="G1" s="139" t="s">
        <v>121</v>
      </c>
      <c r="H1" s="79" t="s">
        <v>121</v>
      </c>
      <c r="I1" s="58" t="s">
        <v>121</v>
      </c>
      <c r="J1" s="50" t="s">
        <v>121</v>
      </c>
      <c r="K1" s="234" t="s">
        <v>121</v>
      </c>
      <c r="L1" s="2" t="s">
        <v>121</v>
      </c>
    </row>
    <row r="2" spans="1:12">
      <c r="A2" s="304" t="s">
        <v>126</v>
      </c>
      <c r="B2" s="305"/>
      <c r="C2" s="305"/>
      <c r="D2" s="305"/>
      <c r="E2" s="305"/>
      <c r="F2" s="305"/>
      <c r="G2" s="305"/>
      <c r="H2" s="306"/>
      <c r="I2" s="307"/>
      <c r="J2" s="67" t="s">
        <v>121</v>
      </c>
      <c r="K2" s="234" t="s">
        <v>121</v>
      </c>
      <c r="L2" s="2" t="s">
        <v>121</v>
      </c>
    </row>
    <row r="3" spans="1:12">
      <c r="A3" s="304" t="s">
        <v>127</v>
      </c>
      <c r="B3" s="305"/>
      <c r="C3" s="305"/>
      <c r="D3" s="305"/>
      <c r="E3" s="305"/>
      <c r="F3" s="305"/>
      <c r="G3" s="305"/>
      <c r="H3" s="306"/>
      <c r="I3" s="305"/>
      <c r="J3" s="68" t="s">
        <v>121</v>
      </c>
      <c r="K3" s="1" t="s">
        <v>121</v>
      </c>
      <c r="L3" s="1" t="s">
        <v>121</v>
      </c>
    </row>
    <row r="4" spans="1:12">
      <c r="A4" s="304" t="s">
        <v>128</v>
      </c>
      <c r="B4" s="305"/>
      <c r="C4" s="305"/>
      <c r="D4" s="305"/>
      <c r="E4" s="305"/>
      <c r="F4" s="305"/>
      <c r="G4" s="305"/>
      <c r="H4" s="306"/>
      <c r="I4" s="305"/>
      <c r="J4" s="68" t="s">
        <v>121</v>
      </c>
      <c r="K4" s="1" t="s">
        <v>121</v>
      </c>
      <c r="L4" s="1" t="s">
        <v>121</v>
      </c>
    </row>
    <row r="5" spans="1:12">
      <c r="A5" s="213" t="s">
        <v>121</v>
      </c>
      <c r="B5" s="104" t="s">
        <v>121</v>
      </c>
      <c r="C5" s="104" t="s">
        <v>121</v>
      </c>
      <c r="D5" s="104" t="s">
        <v>121</v>
      </c>
      <c r="E5" s="104" t="s">
        <v>121</v>
      </c>
      <c r="F5" s="212" t="s">
        <v>121</v>
      </c>
      <c r="G5" s="140" t="s">
        <v>121</v>
      </c>
      <c r="H5" s="80" t="s">
        <v>121</v>
      </c>
      <c r="I5" s="212" t="s">
        <v>121</v>
      </c>
      <c r="J5" s="69" t="s">
        <v>121</v>
      </c>
      <c r="K5" s="1" t="s">
        <v>121</v>
      </c>
      <c r="L5" s="1" t="s">
        <v>121</v>
      </c>
    </row>
    <row r="6" spans="1:12" outlineLevel="1">
      <c r="A6" s="213" t="s">
        <v>121</v>
      </c>
      <c r="B6" s="104" t="s">
        <v>121</v>
      </c>
      <c r="C6" s="104" t="s">
        <v>121</v>
      </c>
      <c r="D6" s="104" t="s">
        <v>121</v>
      </c>
      <c r="E6" s="104" t="s">
        <v>121</v>
      </c>
      <c r="F6" s="212" t="s">
        <v>121</v>
      </c>
      <c r="G6" s="140" t="s">
        <v>121</v>
      </c>
      <c r="H6" s="80" t="s">
        <v>121</v>
      </c>
      <c r="I6" s="47" t="s">
        <v>121</v>
      </c>
      <c r="J6" s="69" t="s">
        <v>121</v>
      </c>
      <c r="K6" s="1" t="s">
        <v>121</v>
      </c>
      <c r="L6" s="2" t="s">
        <v>121</v>
      </c>
    </row>
    <row r="7" spans="1:12" outlineLevel="2">
      <c r="A7" s="213" t="s">
        <v>121</v>
      </c>
      <c r="B7" s="104" t="s">
        <v>121</v>
      </c>
      <c r="C7" s="104" t="s">
        <v>121</v>
      </c>
      <c r="D7" s="308" t="s">
        <v>129</v>
      </c>
      <c r="E7" s="308"/>
      <c r="F7" s="308"/>
      <c r="G7" s="308"/>
      <c r="H7" s="81" t="s">
        <v>121</v>
      </c>
      <c r="I7" s="60" t="s">
        <v>130</v>
      </c>
      <c r="J7" s="70" t="s">
        <v>121</v>
      </c>
      <c r="K7" s="3" t="s">
        <v>121</v>
      </c>
      <c r="L7" s="2" t="s">
        <v>121</v>
      </c>
    </row>
    <row r="8" spans="1:12" outlineLevel="1">
      <c r="A8" s="213" t="s">
        <v>121</v>
      </c>
      <c r="B8" s="104" t="s">
        <v>121</v>
      </c>
      <c r="C8" s="104" t="s">
        <v>121</v>
      </c>
      <c r="D8" s="115" t="s">
        <v>121</v>
      </c>
      <c r="E8" s="115" t="s">
        <v>121</v>
      </c>
      <c r="F8" s="211" t="s">
        <v>121</v>
      </c>
      <c r="G8" s="141" t="s">
        <v>121</v>
      </c>
      <c r="H8" s="81" t="s">
        <v>121</v>
      </c>
      <c r="I8" s="60">
        <v>503010</v>
      </c>
      <c r="J8" s="63" t="s">
        <v>121</v>
      </c>
      <c r="K8" s="1" t="s">
        <v>121</v>
      </c>
      <c r="L8" s="2" t="s">
        <v>121</v>
      </c>
    </row>
    <row r="9" spans="1:12" outlineLevel="2">
      <c r="A9" s="213" t="s">
        <v>131</v>
      </c>
      <c r="B9" s="104" t="s">
        <v>121</v>
      </c>
      <c r="C9" s="104" t="s">
        <v>121</v>
      </c>
      <c r="D9" s="308" t="s">
        <v>311</v>
      </c>
      <c r="E9" s="308"/>
      <c r="F9" s="308"/>
      <c r="G9" s="308"/>
      <c r="H9" s="81" t="s">
        <v>132</v>
      </c>
      <c r="I9" s="60" t="s">
        <v>121</v>
      </c>
      <c r="J9" s="71" t="s">
        <v>121</v>
      </c>
      <c r="K9" s="3" t="s">
        <v>121</v>
      </c>
      <c r="L9" s="2" t="s">
        <v>121</v>
      </c>
    </row>
    <row r="10" spans="1:12" outlineLevel="2">
      <c r="A10" s="309" t="s">
        <v>133</v>
      </c>
      <c r="B10" s="310"/>
      <c r="C10" s="310"/>
      <c r="D10" s="310"/>
      <c r="E10" s="310"/>
      <c r="F10" s="310"/>
      <c r="G10" s="140" t="s">
        <v>121</v>
      </c>
      <c r="H10" s="81" t="s">
        <v>134</v>
      </c>
      <c r="I10" s="60" t="s">
        <v>121</v>
      </c>
      <c r="J10" s="71" t="s">
        <v>121</v>
      </c>
      <c r="K10" s="3" t="s">
        <v>121</v>
      </c>
      <c r="L10" s="2" t="s">
        <v>121</v>
      </c>
    </row>
    <row r="11" spans="1:12" outlineLevel="2">
      <c r="A11" s="309" t="s">
        <v>135</v>
      </c>
      <c r="B11" s="310"/>
      <c r="C11" s="310"/>
      <c r="D11" s="310"/>
      <c r="E11" s="310"/>
      <c r="F11" s="310"/>
      <c r="G11" s="140" t="s">
        <v>121</v>
      </c>
      <c r="H11" s="81" t="s">
        <v>136</v>
      </c>
      <c r="I11" s="60" t="s">
        <v>121</v>
      </c>
      <c r="J11" s="71" t="s">
        <v>121</v>
      </c>
      <c r="K11" s="3" t="s">
        <v>121</v>
      </c>
      <c r="L11" s="2" t="s">
        <v>121</v>
      </c>
    </row>
    <row r="12" spans="1:12" outlineLevel="2">
      <c r="A12" s="213" t="s">
        <v>137</v>
      </c>
      <c r="B12" s="104" t="s">
        <v>121</v>
      </c>
      <c r="C12" s="104" t="s">
        <v>121</v>
      </c>
      <c r="D12" s="104" t="s">
        <v>121</v>
      </c>
      <c r="E12" s="104" t="s">
        <v>121</v>
      </c>
      <c r="F12" s="212" t="s">
        <v>121</v>
      </c>
      <c r="G12" s="140" t="s">
        <v>121</v>
      </c>
      <c r="H12" s="81" t="s">
        <v>138</v>
      </c>
      <c r="I12" s="60" t="s">
        <v>139</v>
      </c>
      <c r="J12" s="70" t="s">
        <v>121</v>
      </c>
      <c r="K12" s="3" t="s">
        <v>121</v>
      </c>
      <c r="L12" s="2" t="s">
        <v>121</v>
      </c>
    </row>
    <row r="13" spans="1:12" outlineLevel="1">
      <c r="A13" s="213" t="s">
        <v>140</v>
      </c>
      <c r="B13" s="104" t="s">
        <v>121</v>
      </c>
      <c r="C13" s="104" t="s">
        <v>121</v>
      </c>
      <c r="D13" s="104" t="s">
        <v>121</v>
      </c>
      <c r="E13" s="104" t="s">
        <v>121</v>
      </c>
      <c r="F13" s="212" t="s">
        <v>121</v>
      </c>
      <c r="G13" s="140" t="s">
        <v>121</v>
      </c>
      <c r="H13" s="81" t="s">
        <v>141</v>
      </c>
      <c r="I13" s="60" t="s">
        <v>142</v>
      </c>
      <c r="J13" s="70" t="s">
        <v>121</v>
      </c>
      <c r="K13" s="1" t="s">
        <v>121</v>
      </c>
      <c r="L13" s="2" t="s">
        <v>121</v>
      </c>
    </row>
    <row r="14" spans="1:12" outlineLevel="2">
      <c r="A14" s="213" t="s">
        <v>121</v>
      </c>
      <c r="B14" s="104" t="s">
        <v>121</v>
      </c>
      <c r="C14" s="104" t="s">
        <v>121</v>
      </c>
      <c r="D14" s="104" t="s">
        <v>121</v>
      </c>
      <c r="E14" s="104" t="s">
        <v>121</v>
      </c>
      <c r="F14" s="212" t="s">
        <v>121</v>
      </c>
      <c r="G14" s="140" t="s">
        <v>121</v>
      </c>
      <c r="H14" s="80" t="s">
        <v>121</v>
      </c>
      <c r="I14" s="62" t="s">
        <v>121</v>
      </c>
      <c r="J14" s="51" t="s">
        <v>121</v>
      </c>
      <c r="K14" s="3" t="s">
        <v>121</v>
      </c>
      <c r="L14" s="2" t="s">
        <v>121</v>
      </c>
    </row>
    <row r="15" spans="1:12" ht="15.75" outlineLevel="1" thickBot="1">
      <c r="A15" s="52" t="s">
        <v>121</v>
      </c>
      <c r="B15" s="118" t="s">
        <v>121</v>
      </c>
      <c r="C15" s="105" t="s">
        <v>121</v>
      </c>
      <c r="D15" s="105" t="s">
        <v>121</v>
      </c>
      <c r="E15" s="105" t="s">
        <v>121</v>
      </c>
      <c r="F15" s="46" t="s">
        <v>121</v>
      </c>
      <c r="G15" s="142" t="s">
        <v>121</v>
      </c>
      <c r="H15" s="82" t="s">
        <v>121</v>
      </c>
      <c r="I15" s="59" t="s">
        <v>121</v>
      </c>
      <c r="J15" s="63" t="s">
        <v>121</v>
      </c>
      <c r="K15" s="1" t="s">
        <v>121</v>
      </c>
      <c r="L15" s="2" t="s">
        <v>121</v>
      </c>
    </row>
    <row r="16" spans="1:12" ht="90" outlineLevel="2" thickBot="1">
      <c r="A16" s="53" t="s">
        <v>143</v>
      </c>
      <c r="B16" s="44" t="s">
        <v>274</v>
      </c>
      <c r="C16" s="44" t="s">
        <v>144</v>
      </c>
      <c r="D16" s="43" t="s">
        <v>145</v>
      </c>
      <c r="E16" s="43" t="s">
        <v>146</v>
      </c>
      <c r="F16" s="43" t="s">
        <v>147</v>
      </c>
      <c r="G16" s="43" t="s">
        <v>148</v>
      </c>
      <c r="H16" s="43" t="s">
        <v>271</v>
      </c>
      <c r="I16" s="100" t="s">
        <v>111</v>
      </c>
      <c r="J16" s="239" t="s">
        <v>112</v>
      </c>
      <c r="K16" s="235" t="s">
        <v>149</v>
      </c>
      <c r="L16" s="157" t="s">
        <v>149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40">
        <v>10</v>
      </c>
      <c r="K17" s="1" t="s">
        <v>121</v>
      </c>
      <c r="L17" s="156" t="s">
        <v>121</v>
      </c>
    </row>
    <row r="18" spans="1:16" ht="15.75" outlineLevel="1" thickBot="1">
      <c r="A18" s="42" t="s">
        <v>121</v>
      </c>
      <c r="B18" s="64" t="s">
        <v>121</v>
      </c>
      <c r="C18" s="64" t="s">
        <v>121</v>
      </c>
      <c r="D18" s="64" t="s">
        <v>121</v>
      </c>
      <c r="E18" s="64" t="s">
        <v>121</v>
      </c>
      <c r="F18" s="64" t="s">
        <v>121</v>
      </c>
      <c r="G18" s="64" t="s">
        <v>121</v>
      </c>
      <c r="H18" s="65" t="s">
        <v>121</v>
      </c>
      <c r="I18" s="65" t="s">
        <v>121</v>
      </c>
      <c r="J18" s="61" t="s">
        <v>121</v>
      </c>
      <c r="K18" s="1" t="s">
        <v>121</v>
      </c>
      <c r="L18" s="156" t="s">
        <v>121</v>
      </c>
    </row>
    <row r="19" spans="1:16" s="91" customFormat="1" ht="51" outlineLevel="4">
      <c r="A19" s="122" t="s">
        <v>103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121</v>
      </c>
      <c r="G19" s="107" t="s">
        <v>121</v>
      </c>
      <c r="H19" s="125">
        <f>SUM(H20)</f>
        <v>75000</v>
      </c>
      <c r="I19" s="125">
        <f>SUM(I20)</f>
        <v>0</v>
      </c>
      <c r="J19" s="241">
        <f t="shared" ref="J19:K19" si="0">SUM(J20)</f>
        <v>0</v>
      </c>
      <c r="K19" s="236">
        <f t="shared" si="0"/>
        <v>0</v>
      </c>
      <c r="L19" s="125">
        <f>SUM(L20)</f>
        <v>0</v>
      </c>
      <c r="M19" s="72"/>
      <c r="P19" s="2"/>
    </row>
    <row r="20" spans="1:16" s="97" customFormat="1" outlineLevel="2">
      <c r="A20" s="93" t="s">
        <v>104</v>
      </c>
      <c r="B20" s="151" t="s">
        <v>0</v>
      </c>
      <c r="C20" s="151" t="s">
        <v>2</v>
      </c>
      <c r="D20" s="73" t="s">
        <v>3</v>
      </c>
      <c r="E20" s="73" t="s">
        <v>4</v>
      </c>
      <c r="F20" s="94" t="s">
        <v>121</v>
      </c>
      <c r="G20" s="143" t="s">
        <v>121</v>
      </c>
      <c r="H20" s="127">
        <v>75000</v>
      </c>
      <c r="I20" s="127">
        <v>0</v>
      </c>
      <c r="J20" s="242">
        <v>0</v>
      </c>
      <c r="K20" s="96" t="s">
        <v>121</v>
      </c>
      <c r="L20" s="127">
        <f>I20-J20</f>
        <v>0</v>
      </c>
      <c r="P20" s="2"/>
    </row>
    <row r="21" spans="1:16" s="91" customFormat="1" ht="38.25" outlineLevel="4">
      <c r="A21" s="122" t="s">
        <v>270</v>
      </c>
      <c r="B21" s="7" t="s">
        <v>0</v>
      </c>
      <c r="C21" s="7" t="s">
        <v>241</v>
      </c>
      <c r="D21" s="7" t="s">
        <v>242</v>
      </c>
      <c r="E21" s="7" t="s">
        <v>1</v>
      </c>
      <c r="F21" s="5" t="s">
        <v>121</v>
      </c>
      <c r="G21" s="107" t="s">
        <v>121</v>
      </c>
      <c r="H21" s="125">
        <f>SUM(H22)</f>
        <v>40650000</v>
      </c>
      <c r="I21" s="125">
        <f>SUM(I22)</f>
        <v>40650000</v>
      </c>
      <c r="J21" s="241">
        <f t="shared" ref="J21:K21" si="1">SUM(J22)</f>
        <v>38710000</v>
      </c>
      <c r="K21" s="236">
        <f t="shared" si="1"/>
        <v>0</v>
      </c>
      <c r="L21" s="125">
        <f>SUM(L22)</f>
        <v>1940000</v>
      </c>
      <c r="M21" s="72"/>
      <c r="P21" s="2"/>
    </row>
    <row r="22" spans="1:16" s="86" customFormat="1" outlineLevel="1">
      <c r="A22" s="93" t="s">
        <v>269</v>
      </c>
      <c r="B22" s="128" t="s">
        <v>0</v>
      </c>
      <c r="C22" s="106" t="s">
        <v>241</v>
      </c>
      <c r="D22" s="73" t="s">
        <v>242</v>
      </c>
      <c r="E22" s="73" t="s">
        <v>243</v>
      </c>
      <c r="F22" s="84"/>
      <c r="G22" s="84"/>
      <c r="H22" s="127">
        <v>40650000</v>
      </c>
      <c r="I22" s="127">
        <v>40650000</v>
      </c>
      <c r="J22" s="242">
        <v>38710000</v>
      </c>
      <c r="K22" s="85"/>
      <c r="L22" s="127">
        <f>I22-J22</f>
        <v>1940000</v>
      </c>
      <c r="P22" s="2"/>
    </row>
    <row r="23" spans="1:16" s="91" customFormat="1" ht="63.75" outlineLevel="4">
      <c r="A23" s="122" t="s">
        <v>107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121</v>
      </c>
      <c r="G23" s="107" t="s">
        <v>121</v>
      </c>
      <c r="H23" s="125">
        <f>SUM(H24:H27)</f>
        <v>700000</v>
      </c>
      <c r="I23" s="125">
        <f t="shared" ref="I23:L23" si="2">SUM(I24:I27)</f>
        <v>0</v>
      </c>
      <c r="J23" s="125">
        <f t="shared" si="2"/>
        <v>0</v>
      </c>
      <c r="K23" s="125">
        <f t="shared" si="2"/>
        <v>0</v>
      </c>
      <c r="L23" s="125">
        <f t="shared" si="2"/>
        <v>0</v>
      </c>
      <c r="M23" s="72"/>
      <c r="P23" s="2"/>
    </row>
    <row r="24" spans="1:16" s="91" customFormat="1" ht="33.75" outlineLevel="4">
      <c r="A24" s="288" t="s">
        <v>104</v>
      </c>
      <c r="B24" s="143" t="s">
        <v>0</v>
      </c>
      <c r="C24" s="143" t="s">
        <v>5</v>
      </c>
      <c r="D24" s="143" t="s">
        <v>6</v>
      </c>
      <c r="E24" s="73" t="s">
        <v>4</v>
      </c>
      <c r="F24" s="131" t="s">
        <v>303</v>
      </c>
      <c r="G24" s="136" t="s">
        <v>273</v>
      </c>
      <c r="H24" s="127">
        <v>2000</v>
      </c>
      <c r="I24" s="127">
        <v>0</v>
      </c>
      <c r="J24" s="242">
        <v>0</v>
      </c>
      <c r="K24" s="96"/>
      <c r="L24" s="127">
        <f t="shared" ref="L24:L27" si="3">I24-J24</f>
        <v>0</v>
      </c>
      <c r="M24" s="72"/>
      <c r="P24" s="2"/>
    </row>
    <row r="25" spans="1:16" s="97" customFormat="1" ht="33.75" outlineLevel="2">
      <c r="A25" s="288"/>
      <c r="B25" s="143" t="s">
        <v>0</v>
      </c>
      <c r="C25" s="143" t="s">
        <v>5</v>
      </c>
      <c r="D25" s="143" t="s">
        <v>6</v>
      </c>
      <c r="E25" s="73" t="s">
        <v>4</v>
      </c>
      <c r="F25" s="131" t="s">
        <v>303</v>
      </c>
      <c r="G25" s="136" t="s">
        <v>272</v>
      </c>
      <c r="H25" s="127">
        <v>38000</v>
      </c>
      <c r="I25" s="127">
        <v>0</v>
      </c>
      <c r="J25" s="242">
        <v>0</v>
      </c>
      <c r="K25" s="96" t="s">
        <v>121</v>
      </c>
      <c r="L25" s="127">
        <f t="shared" si="3"/>
        <v>0</v>
      </c>
      <c r="P25" s="2"/>
    </row>
    <row r="26" spans="1:16" s="97" customFormat="1" ht="33.75" outlineLevel="2">
      <c r="A26" s="289" t="s">
        <v>205</v>
      </c>
      <c r="B26" s="143" t="s">
        <v>0</v>
      </c>
      <c r="C26" s="143" t="s">
        <v>5</v>
      </c>
      <c r="D26" s="143" t="s">
        <v>6</v>
      </c>
      <c r="E26" s="73" t="s">
        <v>9</v>
      </c>
      <c r="F26" s="131" t="s">
        <v>303</v>
      </c>
      <c r="G26" s="136" t="s">
        <v>273</v>
      </c>
      <c r="H26" s="127">
        <v>33000</v>
      </c>
      <c r="I26" s="127">
        <v>0</v>
      </c>
      <c r="J26" s="242">
        <v>0</v>
      </c>
      <c r="K26" s="96"/>
      <c r="L26" s="127">
        <f t="shared" si="3"/>
        <v>0</v>
      </c>
      <c r="P26" s="2"/>
    </row>
    <row r="27" spans="1:16" s="97" customFormat="1" ht="33.75" outlineLevel="2">
      <c r="A27" s="290"/>
      <c r="B27" s="143" t="s">
        <v>0</v>
      </c>
      <c r="C27" s="143" t="s">
        <v>5</v>
      </c>
      <c r="D27" s="143" t="s">
        <v>6</v>
      </c>
      <c r="E27" s="73" t="s">
        <v>9</v>
      </c>
      <c r="F27" s="131" t="s">
        <v>303</v>
      </c>
      <c r="G27" s="136" t="s">
        <v>272</v>
      </c>
      <c r="H27" s="127">
        <v>627000</v>
      </c>
      <c r="I27" s="127">
        <v>0</v>
      </c>
      <c r="J27" s="242">
        <v>0</v>
      </c>
      <c r="K27" s="96" t="s">
        <v>121</v>
      </c>
      <c r="L27" s="127">
        <f t="shared" si="3"/>
        <v>0</v>
      </c>
      <c r="P27" s="2"/>
    </row>
    <row r="28" spans="1:16" s="91" customFormat="1" ht="38.25" outlineLevel="4">
      <c r="A28" s="122" t="s">
        <v>105</v>
      </c>
      <c r="B28" s="7" t="s">
        <v>0</v>
      </c>
      <c r="C28" s="7" t="s">
        <v>10</v>
      </c>
      <c r="D28" s="7" t="s">
        <v>11</v>
      </c>
      <c r="E28" s="7" t="s">
        <v>1</v>
      </c>
      <c r="F28" s="5" t="s">
        <v>121</v>
      </c>
      <c r="G28" s="107" t="s">
        <v>121</v>
      </c>
      <c r="H28" s="125">
        <f>SUM(H29)</f>
        <v>50000</v>
      </c>
      <c r="I28" s="125">
        <f>SUM(I29)</f>
        <v>0</v>
      </c>
      <c r="J28" s="241">
        <f t="shared" ref="J28:K28" si="4">SUM(J29)</f>
        <v>0</v>
      </c>
      <c r="K28" s="236">
        <f t="shared" si="4"/>
        <v>0</v>
      </c>
      <c r="L28" s="125">
        <f>SUM(L29)</f>
        <v>0</v>
      </c>
      <c r="M28" s="72"/>
      <c r="P28" s="2"/>
    </row>
    <row r="29" spans="1:16" s="86" customFormat="1" outlineLevel="2">
      <c r="A29" s="93" t="s">
        <v>104</v>
      </c>
      <c r="B29" s="73" t="s">
        <v>0</v>
      </c>
      <c r="C29" s="73" t="s">
        <v>10</v>
      </c>
      <c r="D29" s="73" t="s">
        <v>11</v>
      </c>
      <c r="E29" s="73" t="s">
        <v>4</v>
      </c>
      <c r="F29" s="101" t="s">
        <v>121</v>
      </c>
      <c r="G29" s="144" t="s">
        <v>121</v>
      </c>
      <c r="H29" s="127">
        <v>50000</v>
      </c>
      <c r="I29" s="127">
        <v>0</v>
      </c>
      <c r="J29" s="242">
        <v>0</v>
      </c>
      <c r="K29" s="102" t="s">
        <v>121</v>
      </c>
      <c r="L29" s="127">
        <f>I29-J29</f>
        <v>0</v>
      </c>
      <c r="P29" s="2"/>
    </row>
    <row r="30" spans="1:16" s="91" customFormat="1" ht="25.5" outlineLevel="4">
      <c r="A30" s="122" t="s">
        <v>106</v>
      </c>
      <c r="B30" s="7" t="s">
        <v>0</v>
      </c>
      <c r="C30" s="7" t="s">
        <v>10</v>
      </c>
      <c r="D30" s="7" t="s">
        <v>12</v>
      </c>
      <c r="E30" s="7" t="s">
        <v>1</v>
      </c>
      <c r="F30" s="5" t="s">
        <v>121</v>
      </c>
      <c r="G30" s="107" t="s">
        <v>121</v>
      </c>
      <c r="H30" s="125">
        <f>SUM(H31)</f>
        <v>100000</v>
      </c>
      <c r="I30" s="125">
        <f>SUM(I31)</f>
        <v>0</v>
      </c>
      <c r="J30" s="241">
        <f t="shared" ref="J30:K30" si="5">SUM(J31)</f>
        <v>0</v>
      </c>
      <c r="K30" s="236">
        <f t="shared" si="5"/>
        <v>0</v>
      </c>
      <c r="L30" s="125">
        <f>SUM(L31)</f>
        <v>0</v>
      </c>
      <c r="M30" s="72"/>
      <c r="P30" s="2"/>
    </row>
    <row r="31" spans="1:16" s="86" customFormat="1" outlineLevel="1">
      <c r="A31" s="93" t="s">
        <v>104</v>
      </c>
      <c r="B31" s="73" t="s">
        <v>0</v>
      </c>
      <c r="C31" s="73" t="s">
        <v>10</v>
      </c>
      <c r="D31" s="73" t="s">
        <v>12</v>
      </c>
      <c r="E31" s="73" t="s">
        <v>4</v>
      </c>
      <c r="F31" s="101" t="s">
        <v>121</v>
      </c>
      <c r="G31" s="144" t="s">
        <v>121</v>
      </c>
      <c r="H31" s="127">
        <v>100000</v>
      </c>
      <c r="I31" s="127">
        <v>0</v>
      </c>
      <c r="J31" s="242">
        <v>0</v>
      </c>
      <c r="K31" s="85" t="s">
        <v>121</v>
      </c>
      <c r="L31" s="127">
        <f>I31-J31</f>
        <v>0</v>
      </c>
      <c r="P31" s="2"/>
    </row>
    <row r="32" spans="1:16" s="91" customFormat="1" outlineLevel="4">
      <c r="A32" s="122" t="s">
        <v>244</v>
      </c>
      <c r="B32" s="7" t="s">
        <v>0</v>
      </c>
      <c r="C32" s="7" t="s">
        <v>13</v>
      </c>
      <c r="D32" s="7" t="s">
        <v>245</v>
      </c>
      <c r="E32" s="7" t="s">
        <v>1</v>
      </c>
      <c r="F32" s="5"/>
      <c r="G32" s="107"/>
      <c r="H32" s="125">
        <f>SUM(H33:H34)</f>
        <v>0</v>
      </c>
      <c r="I32" s="125">
        <f>SUM(I33:I34)</f>
        <v>0</v>
      </c>
      <c r="J32" s="241">
        <f t="shared" ref="J32:K32" si="6">SUM(J33:J34)</f>
        <v>-767.52</v>
      </c>
      <c r="K32" s="236">
        <f t="shared" si="6"/>
        <v>767.52</v>
      </c>
      <c r="L32" s="125">
        <f>SUM(L33:L34)</f>
        <v>767.52</v>
      </c>
      <c r="M32" s="72"/>
      <c r="P32" s="2"/>
    </row>
    <row r="33" spans="1:16" s="264" customFormat="1" outlineLevel="4">
      <c r="A33" s="219" t="s">
        <v>104</v>
      </c>
      <c r="B33" s="220" t="s">
        <v>0</v>
      </c>
      <c r="C33" s="220" t="s">
        <v>13</v>
      </c>
      <c r="D33" s="220" t="s">
        <v>245</v>
      </c>
      <c r="E33" s="220" t="s">
        <v>4</v>
      </c>
      <c r="F33" s="227"/>
      <c r="G33" s="228"/>
      <c r="H33" s="256">
        <v>0</v>
      </c>
      <c r="I33" s="256">
        <v>0</v>
      </c>
      <c r="J33" s="267">
        <v>-767.52</v>
      </c>
      <c r="K33" s="258">
        <f>I33-J33</f>
        <v>767.52</v>
      </c>
      <c r="L33" s="256">
        <f t="shared" ref="L33:L34" si="7">I33-J33</f>
        <v>767.52</v>
      </c>
      <c r="M33" s="263"/>
      <c r="N33" s="263"/>
      <c r="P33" s="261"/>
    </row>
    <row r="34" spans="1:16" s="90" customFormat="1" ht="25.5" outlineLevel="4">
      <c r="A34" s="93" t="s">
        <v>229</v>
      </c>
      <c r="B34" s="73" t="s">
        <v>0</v>
      </c>
      <c r="C34" s="73" t="s">
        <v>13</v>
      </c>
      <c r="D34" s="73" t="s">
        <v>245</v>
      </c>
      <c r="E34" s="73" t="s">
        <v>9</v>
      </c>
      <c r="F34" s="92"/>
      <c r="G34" s="145"/>
      <c r="H34" s="127">
        <v>0</v>
      </c>
      <c r="I34" s="127">
        <v>0</v>
      </c>
      <c r="J34" s="242">
        <v>0</v>
      </c>
      <c r="K34" s="119">
        <f>I34-J34</f>
        <v>0</v>
      </c>
      <c r="L34" s="127">
        <f t="shared" si="7"/>
        <v>0</v>
      </c>
      <c r="M34" s="95"/>
      <c r="N34" s="95"/>
      <c r="P34" s="2"/>
    </row>
    <row r="35" spans="1:16" s="91" customFormat="1" ht="38.25" outlineLevel="4">
      <c r="A35" s="122" t="s">
        <v>150</v>
      </c>
      <c r="B35" s="7" t="s">
        <v>0</v>
      </c>
      <c r="C35" s="7" t="s">
        <v>13</v>
      </c>
      <c r="D35" s="7" t="s">
        <v>14</v>
      </c>
      <c r="E35" s="7" t="s">
        <v>1</v>
      </c>
      <c r="F35" s="5" t="s">
        <v>121</v>
      </c>
      <c r="G35" s="107" t="s">
        <v>121</v>
      </c>
      <c r="H35" s="125">
        <f>SUM(H36:H37)</f>
        <v>7576200</v>
      </c>
      <c r="I35" s="125">
        <f>SUM(I36:I37)</f>
        <v>0</v>
      </c>
      <c r="J35" s="125">
        <f t="shared" ref="J35:K35" si="8">SUM(J36:J37)</f>
        <v>0</v>
      </c>
      <c r="K35" s="125">
        <f t="shared" si="8"/>
        <v>0</v>
      </c>
      <c r="L35" s="125">
        <f>SUM(L36:L37)</f>
        <v>0</v>
      </c>
      <c r="M35" s="72"/>
      <c r="P35" s="2"/>
    </row>
    <row r="36" spans="1:16" s="135" customFormat="1" ht="33.75" outlineLevel="4">
      <c r="A36" s="291" t="s">
        <v>204</v>
      </c>
      <c r="B36" s="73" t="s">
        <v>0</v>
      </c>
      <c r="C36" s="73" t="s">
        <v>13</v>
      </c>
      <c r="D36" s="73" t="s">
        <v>14</v>
      </c>
      <c r="E36" s="73" t="s">
        <v>15</v>
      </c>
      <c r="F36" s="131" t="s">
        <v>304</v>
      </c>
      <c r="G36" s="136" t="s">
        <v>273</v>
      </c>
      <c r="H36" s="277">
        <v>75800</v>
      </c>
      <c r="I36" s="126">
        <v>0</v>
      </c>
      <c r="J36" s="246">
        <v>0</v>
      </c>
      <c r="K36" s="217"/>
      <c r="L36" s="127">
        <f t="shared" ref="L36:L37" si="9">I36-J36</f>
        <v>0</v>
      </c>
      <c r="M36" s="95"/>
      <c r="P36" s="97"/>
    </row>
    <row r="37" spans="1:16" s="86" customFormat="1" ht="33.75" outlineLevel="1">
      <c r="A37" s="294"/>
      <c r="B37" s="73" t="s">
        <v>0</v>
      </c>
      <c r="C37" s="73" t="s">
        <v>13</v>
      </c>
      <c r="D37" s="73" t="s">
        <v>14</v>
      </c>
      <c r="E37" s="73" t="s">
        <v>15</v>
      </c>
      <c r="F37" s="131" t="s">
        <v>304</v>
      </c>
      <c r="G37" s="136" t="s">
        <v>272</v>
      </c>
      <c r="H37" s="127">
        <v>7500400</v>
      </c>
      <c r="I37" s="218">
        <v>0</v>
      </c>
      <c r="J37" s="242">
        <v>0</v>
      </c>
      <c r="K37" s="85" t="s">
        <v>121</v>
      </c>
      <c r="L37" s="127">
        <f t="shared" si="9"/>
        <v>0</v>
      </c>
      <c r="P37" s="2"/>
    </row>
    <row r="38" spans="1:16" s="91" customFormat="1" ht="25.5" outlineLevel="4">
      <c r="A38" s="122" t="s">
        <v>151</v>
      </c>
      <c r="B38" s="7" t="s">
        <v>0</v>
      </c>
      <c r="C38" s="7" t="s">
        <v>13</v>
      </c>
      <c r="D38" s="7" t="s">
        <v>16</v>
      </c>
      <c r="E38" s="7" t="s">
        <v>1</v>
      </c>
      <c r="F38" s="5" t="s">
        <v>121</v>
      </c>
      <c r="G38" s="107" t="s">
        <v>121</v>
      </c>
      <c r="H38" s="125">
        <f>SUM(H39:H45)</f>
        <v>285888673.5</v>
      </c>
      <c r="I38" s="125">
        <f>SUM(I39:I45)</f>
        <v>44423203.920000002</v>
      </c>
      <c r="J38" s="241">
        <f t="shared" ref="J38:K38" si="10">SUM(J39:J45)</f>
        <v>39977979.75</v>
      </c>
      <c r="K38" s="236">
        <f t="shared" si="10"/>
        <v>0</v>
      </c>
      <c r="L38" s="125">
        <f>SUM(L39:L45)</f>
        <v>4445224.1700000009</v>
      </c>
      <c r="M38" s="72"/>
      <c r="P38" s="2"/>
    </row>
    <row r="39" spans="1:16" s="86" customFormat="1" outlineLevel="2">
      <c r="A39" s="93" t="s">
        <v>108</v>
      </c>
      <c r="B39" s="73" t="s">
        <v>0</v>
      </c>
      <c r="C39" s="73" t="s">
        <v>13</v>
      </c>
      <c r="D39" s="73" t="s">
        <v>16</v>
      </c>
      <c r="E39" s="73" t="s">
        <v>17</v>
      </c>
      <c r="F39" s="101" t="s">
        <v>121</v>
      </c>
      <c r="G39" s="144" t="s">
        <v>121</v>
      </c>
      <c r="H39" s="127">
        <v>202083900</v>
      </c>
      <c r="I39" s="127">
        <v>33680650</v>
      </c>
      <c r="J39" s="242">
        <v>30718608.68</v>
      </c>
      <c r="K39" s="102" t="s">
        <v>121</v>
      </c>
      <c r="L39" s="127">
        <f t="shared" ref="L39:L45" si="11">I39-J39</f>
        <v>2962041.3200000003</v>
      </c>
      <c r="P39" s="2"/>
    </row>
    <row r="40" spans="1:16" s="86" customFormat="1" ht="25.5" outlineLevel="1">
      <c r="A40" s="93" t="s">
        <v>209</v>
      </c>
      <c r="B40" s="73" t="s">
        <v>0</v>
      </c>
      <c r="C40" s="73" t="s">
        <v>13</v>
      </c>
      <c r="D40" s="73" t="s">
        <v>16</v>
      </c>
      <c r="E40" s="73" t="s">
        <v>18</v>
      </c>
      <c r="F40" s="101" t="s">
        <v>121</v>
      </c>
      <c r="G40" s="144" t="s">
        <v>121</v>
      </c>
      <c r="H40" s="127">
        <v>61029300</v>
      </c>
      <c r="I40" s="127">
        <v>10171550</v>
      </c>
      <c r="J40" s="242">
        <v>8886209.5099999998</v>
      </c>
      <c r="K40" s="85" t="s">
        <v>121</v>
      </c>
      <c r="L40" s="127">
        <f t="shared" si="11"/>
        <v>1285340.4900000002</v>
      </c>
      <c r="P40" s="2"/>
    </row>
    <row r="41" spans="1:16" s="86" customFormat="1" ht="25.5" outlineLevel="2">
      <c r="A41" s="93" t="s">
        <v>210</v>
      </c>
      <c r="B41" s="73" t="s">
        <v>0</v>
      </c>
      <c r="C41" s="73" t="s">
        <v>13</v>
      </c>
      <c r="D41" s="73" t="s">
        <v>16</v>
      </c>
      <c r="E41" s="73" t="s">
        <v>19</v>
      </c>
      <c r="F41" s="101" t="s">
        <v>121</v>
      </c>
      <c r="G41" s="144" t="s">
        <v>121</v>
      </c>
      <c r="H41" s="127">
        <v>12451240</v>
      </c>
      <c r="I41" s="127">
        <v>0</v>
      </c>
      <c r="J41" s="242">
        <v>0</v>
      </c>
      <c r="K41" s="102" t="s">
        <v>121</v>
      </c>
      <c r="L41" s="127">
        <f t="shared" si="11"/>
        <v>0</v>
      </c>
      <c r="P41" s="2"/>
    </row>
    <row r="42" spans="1:16" s="86" customFormat="1" outlineLevel="1">
      <c r="A42" s="93" t="s">
        <v>104</v>
      </c>
      <c r="B42" s="73" t="s">
        <v>0</v>
      </c>
      <c r="C42" s="73" t="s">
        <v>13</v>
      </c>
      <c r="D42" s="73" t="s">
        <v>16</v>
      </c>
      <c r="E42" s="73" t="s">
        <v>4</v>
      </c>
      <c r="F42" s="101" t="s">
        <v>121</v>
      </c>
      <c r="G42" s="144" t="s">
        <v>121</v>
      </c>
      <c r="H42" s="127">
        <v>4130005.5</v>
      </c>
      <c r="I42" s="127">
        <v>0</v>
      </c>
      <c r="J42" s="242">
        <v>0</v>
      </c>
      <c r="K42" s="85" t="s">
        <v>121</v>
      </c>
      <c r="L42" s="127">
        <f t="shared" si="11"/>
        <v>0</v>
      </c>
      <c r="P42" s="2"/>
    </row>
    <row r="43" spans="1:16" s="86" customFormat="1" outlineLevel="2">
      <c r="A43" s="93" t="s">
        <v>211</v>
      </c>
      <c r="B43" s="73" t="s">
        <v>0</v>
      </c>
      <c r="C43" s="73" t="s">
        <v>13</v>
      </c>
      <c r="D43" s="73" t="s">
        <v>16</v>
      </c>
      <c r="E43" s="73" t="s">
        <v>20</v>
      </c>
      <c r="F43" s="101" t="s">
        <v>121</v>
      </c>
      <c r="G43" s="144" t="s">
        <v>121</v>
      </c>
      <c r="H43" s="127">
        <v>5536409</v>
      </c>
      <c r="I43" s="127">
        <v>461367.42</v>
      </c>
      <c r="J43" s="242">
        <v>295943.06</v>
      </c>
      <c r="K43" s="102" t="s">
        <v>121</v>
      </c>
      <c r="L43" s="127">
        <f t="shared" si="11"/>
        <v>165424.35999999999</v>
      </c>
      <c r="P43" s="2"/>
    </row>
    <row r="44" spans="1:16" s="86" customFormat="1" outlineLevel="2">
      <c r="A44" s="93" t="s">
        <v>212</v>
      </c>
      <c r="B44" s="73" t="s">
        <v>0</v>
      </c>
      <c r="C44" s="73" t="s">
        <v>13</v>
      </c>
      <c r="D44" s="73" t="s">
        <v>16</v>
      </c>
      <c r="E44" s="73" t="s">
        <v>21</v>
      </c>
      <c r="F44" s="101" t="s">
        <v>121</v>
      </c>
      <c r="G44" s="144" t="s">
        <v>121</v>
      </c>
      <c r="H44" s="127">
        <v>527376</v>
      </c>
      <c r="I44" s="127">
        <v>87896</v>
      </c>
      <c r="J44" s="242">
        <v>63426</v>
      </c>
      <c r="K44" s="102" t="s">
        <v>121</v>
      </c>
      <c r="L44" s="127">
        <f t="shared" si="11"/>
        <v>24470</v>
      </c>
      <c r="P44" s="2"/>
    </row>
    <row r="45" spans="1:16" s="86" customFormat="1" outlineLevel="1">
      <c r="A45" s="93" t="s">
        <v>213</v>
      </c>
      <c r="B45" s="73" t="s">
        <v>0</v>
      </c>
      <c r="C45" s="73" t="s">
        <v>13</v>
      </c>
      <c r="D45" s="73" t="s">
        <v>16</v>
      </c>
      <c r="E45" s="73" t="s">
        <v>22</v>
      </c>
      <c r="F45" s="101" t="s">
        <v>121</v>
      </c>
      <c r="G45" s="144" t="s">
        <v>121</v>
      </c>
      <c r="H45" s="127">
        <v>130443</v>
      </c>
      <c r="I45" s="127">
        <v>21740.5</v>
      </c>
      <c r="J45" s="242">
        <v>13792.5</v>
      </c>
      <c r="K45" s="85" t="s">
        <v>121</v>
      </c>
      <c r="L45" s="127">
        <f t="shared" si="11"/>
        <v>7948</v>
      </c>
      <c r="P45" s="2"/>
    </row>
    <row r="46" spans="1:16" s="91" customFormat="1" outlineLevel="4">
      <c r="A46" s="122" t="s">
        <v>152</v>
      </c>
      <c r="B46" s="7" t="s">
        <v>0</v>
      </c>
      <c r="C46" s="7" t="s">
        <v>13</v>
      </c>
      <c r="D46" s="7" t="s">
        <v>23</v>
      </c>
      <c r="E46" s="7" t="s">
        <v>1</v>
      </c>
      <c r="F46" s="5" t="s">
        <v>121</v>
      </c>
      <c r="G46" s="107" t="s">
        <v>121</v>
      </c>
      <c r="H46" s="125">
        <f>SUM(H47)</f>
        <v>3014789</v>
      </c>
      <c r="I46" s="125">
        <f>SUM(I47)</f>
        <v>0</v>
      </c>
      <c r="J46" s="241">
        <f t="shared" ref="J46:K46" si="12">SUM(J47)</f>
        <v>0</v>
      </c>
      <c r="K46" s="236">
        <f t="shared" si="12"/>
        <v>0</v>
      </c>
      <c r="L46" s="125">
        <f>SUM(L47)</f>
        <v>0</v>
      </c>
      <c r="M46" s="72"/>
      <c r="P46" s="2"/>
    </row>
    <row r="47" spans="1:16" s="86" customFormat="1" outlineLevel="1">
      <c r="A47" s="93" t="s">
        <v>104</v>
      </c>
      <c r="B47" s="73" t="s">
        <v>0</v>
      </c>
      <c r="C47" s="73" t="s">
        <v>13</v>
      </c>
      <c r="D47" s="73" t="s">
        <v>23</v>
      </c>
      <c r="E47" s="73" t="s">
        <v>4</v>
      </c>
      <c r="F47" s="101" t="s">
        <v>121</v>
      </c>
      <c r="G47" s="144" t="s">
        <v>121</v>
      </c>
      <c r="H47" s="127">
        <v>3014789</v>
      </c>
      <c r="I47" s="127">
        <v>0</v>
      </c>
      <c r="J47" s="242">
        <v>0</v>
      </c>
      <c r="K47" s="85" t="s">
        <v>121</v>
      </c>
      <c r="L47" s="127">
        <f>I47-J47</f>
        <v>0</v>
      </c>
      <c r="P47" s="2"/>
    </row>
    <row r="48" spans="1:16" s="91" customFormat="1" ht="178.5" outlineLevel="4">
      <c r="A48" s="122" t="s">
        <v>153</v>
      </c>
      <c r="B48" s="7" t="s">
        <v>0</v>
      </c>
      <c r="C48" s="7" t="s">
        <v>13</v>
      </c>
      <c r="D48" s="7" t="s">
        <v>24</v>
      </c>
      <c r="E48" s="7" t="s">
        <v>1</v>
      </c>
      <c r="F48" s="5" t="s">
        <v>121</v>
      </c>
      <c r="G48" s="107" t="s">
        <v>121</v>
      </c>
      <c r="H48" s="125">
        <f>SUM(H49:H50)</f>
        <v>7797513.5</v>
      </c>
      <c r="I48" s="125">
        <f>SUM(I49:I50)</f>
        <v>0</v>
      </c>
      <c r="J48" s="241">
        <f t="shared" ref="J48:K48" si="13">SUM(J49:J50)</f>
        <v>0</v>
      </c>
      <c r="K48" s="236">
        <f t="shared" si="13"/>
        <v>0</v>
      </c>
      <c r="L48" s="125">
        <f>SUM(L49:L50)</f>
        <v>0</v>
      </c>
      <c r="M48" s="72"/>
      <c r="P48" s="2"/>
    </row>
    <row r="49" spans="1:16" s="86" customFormat="1" outlineLevel="1">
      <c r="A49" s="93" t="s">
        <v>104</v>
      </c>
      <c r="B49" s="73" t="s">
        <v>0</v>
      </c>
      <c r="C49" s="73" t="s">
        <v>13</v>
      </c>
      <c r="D49" s="73" t="s">
        <v>24</v>
      </c>
      <c r="E49" s="73" t="s">
        <v>4</v>
      </c>
      <c r="F49" s="101" t="s">
        <v>121</v>
      </c>
      <c r="G49" s="144" t="s">
        <v>121</v>
      </c>
      <c r="H49" s="127">
        <v>38793.5</v>
      </c>
      <c r="I49" s="127">
        <v>0</v>
      </c>
      <c r="J49" s="242">
        <v>0</v>
      </c>
      <c r="K49" s="85" t="s">
        <v>121</v>
      </c>
      <c r="L49" s="127">
        <f t="shared" ref="L49:L50" si="14">I49-J49</f>
        <v>0</v>
      </c>
      <c r="P49" s="2"/>
    </row>
    <row r="50" spans="1:16" s="86" customFormat="1" ht="25.5" outlineLevel="2">
      <c r="A50" s="93" t="s">
        <v>205</v>
      </c>
      <c r="B50" s="73" t="s">
        <v>0</v>
      </c>
      <c r="C50" s="73" t="s">
        <v>13</v>
      </c>
      <c r="D50" s="73" t="s">
        <v>24</v>
      </c>
      <c r="E50" s="73" t="s">
        <v>9</v>
      </c>
      <c r="F50" s="101" t="s">
        <v>121</v>
      </c>
      <c r="G50" s="144" t="s">
        <v>121</v>
      </c>
      <c r="H50" s="127">
        <v>7758720</v>
      </c>
      <c r="I50" s="127">
        <v>0</v>
      </c>
      <c r="J50" s="242">
        <v>0</v>
      </c>
      <c r="K50" s="102" t="s">
        <v>121</v>
      </c>
      <c r="L50" s="127">
        <f t="shared" si="14"/>
        <v>0</v>
      </c>
      <c r="P50" s="2"/>
    </row>
    <row r="51" spans="1:16" s="91" customFormat="1" ht="38.25" outlineLevel="4">
      <c r="A51" s="122" t="s">
        <v>154</v>
      </c>
      <c r="B51" s="7" t="s">
        <v>0</v>
      </c>
      <c r="C51" s="7" t="s">
        <v>13</v>
      </c>
      <c r="D51" s="7" t="s">
        <v>25</v>
      </c>
      <c r="E51" s="7" t="s">
        <v>1</v>
      </c>
      <c r="F51" s="5" t="s">
        <v>121</v>
      </c>
      <c r="G51" s="107" t="s">
        <v>121</v>
      </c>
      <c r="H51" s="125">
        <f>SUM(H52)</f>
        <v>763000</v>
      </c>
      <c r="I51" s="125">
        <f>SUM(I52)</f>
        <v>0</v>
      </c>
      <c r="J51" s="241">
        <f t="shared" ref="J51:K51" si="15">SUM(J52)</f>
        <v>0</v>
      </c>
      <c r="K51" s="236">
        <f t="shared" si="15"/>
        <v>0</v>
      </c>
      <c r="L51" s="125">
        <f>SUM(L52)</f>
        <v>0</v>
      </c>
      <c r="M51" s="72"/>
      <c r="P51" s="2"/>
    </row>
    <row r="52" spans="1:16" s="86" customFormat="1" ht="38.25" outlineLevel="1">
      <c r="A52" s="93" t="s">
        <v>206</v>
      </c>
      <c r="B52" s="73" t="s">
        <v>0</v>
      </c>
      <c r="C52" s="73" t="s">
        <v>13</v>
      </c>
      <c r="D52" s="73" t="s">
        <v>25</v>
      </c>
      <c r="E52" s="73" t="s">
        <v>26</v>
      </c>
      <c r="F52" s="101" t="s">
        <v>121</v>
      </c>
      <c r="G52" s="144" t="s">
        <v>121</v>
      </c>
      <c r="H52" s="127">
        <v>763000</v>
      </c>
      <c r="I52" s="127">
        <v>0</v>
      </c>
      <c r="J52" s="242">
        <v>0</v>
      </c>
      <c r="K52" s="85" t="s">
        <v>121</v>
      </c>
      <c r="L52" s="127">
        <f>I52-J52</f>
        <v>0</v>
      </c>
      <c r="P52" s="2"/>
    </row>
    <row r="53" spans="1:16" s="91" customFormat="1" ht="63.75" outlineLevel="4">
      <c r="A53" s="122" t="s">
        <v>155</v>
      </c>
      <c r="B53" s="7" t="s">
        <v>0</v>
      </c>
      <c r="C53" s="7" t="s">
        <v>13</v>
      </c>
      <c r="D53" s="7" t="s">
        <v>27</v>
      </c>
      <c r="E53" s="7" t="s">
        <v>1</v>
      </c>
      <c r="F53" s="5" t="s">
        <v>121</v>
      </c>
      <c r="G53" s="107" t="s">
        <v>121</v>
      </c>
      <c r="H53" s="125">
        <f>SUM(H54)</f>
        <v>3006370</v>
      </c>
      <c r="I53" s="125">
        <f>SUM(I54)</f>
        <v>0</v>
      </c>
      <c r="J53" s="241">
        <f t="shared" ref="J53:K53" si="16">SUM(J54)</f>
        <v>0</v>
      </c>
      <c r="K53" s="236">
        <f t="shared" si="16"/>
        <v>0</v>
      </c>
      <c r="L53" s="125">
        <f>SUM(L54)</f>
        <v>0</v>
      </c>
      <c r="M53" s="72"/>
      <c r="P53" s="2"/>
    </row>
    <row r="54" spans="1:16" s="86" customFormat="1" ht="38.25" outlineLevel="1">
      <c r="A54" s="93" t="s">
        <v>206</v>
      </c>
      <c r="B54" s="73" t="s">
        <v>0</v>
      </c>
      <c r="C54" s="73" t="s">
        <v>13</v>
      </c>
      <c r="D54" s="73" t="s">
        <v>27</v>
      </c>
      <c r="E54" s="73" t="s">
        <v>26</v>
      </c>
      <c r="F54" s="101" t="s">
        <v>121</v>
      </c>
      <c r="G54" s="144" t="s">
        <v>121</v>
      </c>
      <c r="H54" s="127">
        <f>6012740/2</f>
        <v>3006370</v>
      </c>
      <c r="I54" s="127">
        <v>0</v>
      </c>
      <c r="J54" s="242">
        <v>0</v>
      </c>
      <c r="K54" s="85" t="s">
        <v>121</v>
      </c>
      <c r="L54" s="127">
        <f>I54-J54</f>
        <v>0</v>
      </c>
      <c r="P54" s="2"/>
    </row>
    <row r="55" spans="1:16" s="91" customFormat="1" ht="114.75" outlineLevel="4">
      <c r="A55" s="122" t="s">
        <v>156</v>
      </c>
      <c r="B55" s="7" t="s">
        <v>0</v>
      </c>
      <c r="C55" s="7" t="s">
        <v>13</v>
      </c>
      <c r="D55" s="7" t="s">
        <v>28</v>
      </c>
      <c r="E55" s="7" t="s">
        <v>1</v>
      </c>
      <c r="F55" s="5" t="s">
        <v>121</v>
      </c>
      <c r="G55" s="107" t="s">
        <v>121</v>
      </c>
      <c r="H55" s="125">
        <f>SUM(H56)</f>
        <v>375796.5</v>
      </c>
      <c r="I55" s="125">
        <f>SUM(I56)</f>
        <v>0</v>
      </c>
      <c r="J55" s="241">
        <f t="shared" ref="J55:K55" si="17">SUM(J56)</f>
        <v>0</v>
      </c>
      <c r="K55" s="236">
        <f t="shared" si="17"/>
        <v>0</v>
      </c>
      <c r="L55" s="125">
        <f>SUM(L56)</f>
        <v>0</v>
      </c>
      <c r="M55" s="72"/>
      <c r="P55" s="2"/>
    </row>
    <row r="56" spans="1:16" s="86" customFormat="1" ht="38.25" outlineLevel="2">
      <c r="A56" s="93" t="s">
        <v>206</v>
      </c>
      <c r="B56" s="73" t="s">
        <v>0</v>
      </c>
      <c r="C56" s="73" t="s">
        <v>13</v>
      </c>
      <c r="D56" s="73" t="s">
        <v>28</v>
      </c>
      <c r="E56" s="73" t="s">
        <v>26</v>
      </c>
      <c r="F56" s="101" t="s">
        <v>121</v>
      </c>
      <c r="G56" s="144" t="s">
        <v>121</v>
      </c>
      <c r="H56" s="127">
        <v>375796.5</v>
      </c>
      <c r="I56" s="127">
        <v>0</v>
      </c>
      <c r="J56" s="242">
        <v>0</v>
      </c>
      <c r="K56" s="102" t="s">
        <v>121</v>
      </c>
      <c r="L56" s="127">
        <f>I56-J56</f>
        <v>0</v>
      </c>
      <c r="P56" s="2"/>
    </row>
    <row r="57" spans="1:16" s="91" customFormat="1" ht="127.5" outlineLevel="4">
      <c r="A57" s="122" t="s">
        <v>157</v>
      </c>
      <c r="B57" s="7" t="s">
        <v>0</v>
      </c>
      <c r="C57" s="7" t="s">
        <v>13</v>
      </c>
      <c r="D57" s="7" t="s">
        <v>29</v>
      </c>
      <c r="E57" s="7" t="s">
        <v>1</v>
      </c>
      <c r="F57" s="5" t="s">
        <v>121</v>
      </c>
      <c r="G57" s="107" t="s">
        <v>121</v>
      </c>
      <c r="H57" s="125">
        <f>SUM(H58)</f>
        <v>3799925.5</v>
      </c>
      <c r="I57" s="125">
        <f>SUM(I58)</f>
        <v>0</v>
      </c>
      <c r="J57" s="241">
        <f t="shared" ref="J57:K57" si="18">SUM(J58)</f>
        <v>0</v>
      </c>
      <c r="K57" s="236">
        <f t="shared" si="18"/>
        <v>0</v>
      </c>
      <c r="L57" s="125">
        <f>SUM(L58)</f>
        <v>0</v>
      </c>
      <c r="M57" s="72"/>
      <c r="P57" s="2"/>
    </row>
    <row r="58" spans="1:16" s="86" customFormat="1" ht="38.25" outlineLevel="2">
      <c r="A58" s="93" t="s">
        <v>206</v>
      </c>
      <c r="B58" s="73" t="s">
        <v>0</v>
      </c>
      <c r="C58" s="73" t="s">
        <v>13</v>
      </c>
      <c r="D58" s="73" t="s">
        <v>29</v>
      </c>
      <c r="E58" s="73" t="s">
        <v>26</v>
      </c>
      <c r="F58" s="101" t="s">
        <v>121</v>
      </c>
      <c r="G58" s="144" t="s">
        <v>121</v>
      </c>
      <c r="H58" s="127">
        <v>3799925.5</v>
      </c>
      <c r="I58" s="127">
        <v>0</v>
      </c>
      <c r="J58" s="242">
        <v>0</v>
      </c>
      <c r="K58" s="102" t="s">
        <v>121</v>
      </c>
      <c r="L58" s="127">
        <f>I58-J58</f>
        <v>0</v>
      </c>
      <c r="P58" s="2"/>
    </row>
    <row r="59" spans="1:16" s="91" customFormat="1" ht="38.25" outlineLevel="4">
      <c r="A59" s="122" t="s">
        <v>158</v>
      </c>
      <c r="B59" s="7" t="s">
        <v>0</v>
      </c>
      <c r="C59" s="7" t="s">
        <v>30</v>
      </c>
      <c r="D59" s="7" t="s">
        <v>31</v>
      </c>
      <c r="E59" s="7" t="s">
        <v>1</v>
      </c>
      <c r="F59" s="5" t="s">
        <v>121</v>
      </c>
      <c r="G59" s="107" t="s">
        <v>121</v>
      </c>
      <c r="H59" s="125">
        <f>SUM(H60:H61)</f>
        <v>7149600</v>
      </c>
      <c r="I59" s="125">
        <f t="shared" ref="I59:L59" si="19">SUM(I60:I61)</f>
        <v>0</v>
      </c>
      <c r="J59" s="125">
        <f t="shared" si="19"/>
        <v>0</v>
      </c>
      <c r="K59" s="125">
        <f t="shared" si="19"/>
        <v>0</v>
      </c>
      <c r="L59" s="125">
        <f t="shared" si="19"/>
        <v>0</v>
      </c>
      <c r="M59" s="72"/>
      <c r="P59" s="2"/>
    </row>
    <row r="60" spans="1:16" s="86" customFormat="1" ht="33.75" outlineLevel="2">
      <c r="A60" s="291" t="s">
        <v>207</v>
      </c>
      <c r="B60" s="73" t="s">
        <v>0</v>
      </c>
      <c r="C60" s="73" t="s">
        <v>30</v>
      </c>
      <c r="D60" s="73" t="s">
        <v>31</v>
      </c>
      <c r="E60" s="73" t="s">
        <v>32</v>
      </c>
      <c r="F60" s="124" t="s">
        <v>308</v>
      </c>
      <c r="G60" s="136" t="s">
        <v>273</v>
      </c>
      <c r="H60" s="127">
        <v>71500</v>
      </c>
      <c r="I60" s="127">
        <v>0</v>
      </c>
      <c r="J60" s="242">
        <v>0</v>
      </c>
      <c r="K60" s="102" t="s">
        <v>121</v>
      </c>
      <c r="L60" s="127">
        <f t="shared" ref="L60" si="20">I60-J60</f>
        <v>0</v>
      </c>
      <c r="P60" s="2"/>
    </row>
    <row r="61" spans="1:16" s="86" customFormat="1" ht="33.75" outlineLevel="2">
      <c r="A61" s="294"/>
      <c r="B61" s="73" t="s">
        <v>0</v>
      </c>
      <c r="C61" s="73" t="s">
        <v>30</v>
      </c>
      <c r="D61" s="73" t="s">
        <v>31</v>
      </c>
      <c r="E61" s="73" t="s">
        <v>32</v>
      </c>
      <c r="F61" s="124" t="s">
        <v>308</v>
      </c>
      <c r="G61" s="136" t="s">
        <v>272</v>
      </c>
      <c r="H61" s="127">
        <v>7078100</v>
      </c>
      <c r="I61" s="127">
        <v>0</v>
      </c>
      <c r="J61" s="242">
        <v>0</v>
      </c>
      <c r="K61" s="102" t="s">
        <v>121</v>
      </c>
      <c r="L61" s="127">
        <f t="shared" ref="L61" si="21">I61-J61</f>
        <v>0</v>
      </c>
      <c r="P61" s="2"/>
    </row>
    <row r="62" spans="1:16" s="91" customFormat="1" ht="25.5" outlineLevel="4">
      <c r="A62" s="122" t="s">
        <v>159</v>
      </c>
      <c r="B62" s="7" t="s">
        <v>0</v>
      </c>
      <c r="C62" s="7" t="s">
        <v>30</v>
      </c>
      <c r="D62" s="7" t="s">
        <v>33</v>
      </c>
      <c r="E62" s="7" t="s">
        <v>1</v>
      </c>
      <c r="F62" s="5" t="s">
        <v>121</v>
      </c>
      <c r="G62" s="107" t="s">
        <v>121</v>
      </c>
      <c r="H62" s="125">
        <f>SUM(H63)</f>
        <v>2125000</v>
      </c>
      <c r="I62" s="125">
        <f>SUM(I63)</f>
        <v>0</v>
      </c>
      <c r="J62" s="241">
        <f t="shared" ref="J62:K62" si="22">SUM(J63)</f>
        <v>0</v>
      </c>
      <c r="K62" s="236">
        <f t="shared" si="22"/>
        <v>0</v>
      </c>
      <c r="L62" s="125">
        <f>SUM(L63)</f>
        <v>0</v>
      </c>
      <c r="M62" s="72"/>
      <c r="P62" s="2"/>
    </row>
    <row r="63" spans="1:16" s="86" customFormat="1" outlineLevel="2">
      <c r="A63" s="93" t="s">
        <v>104</v>
      </c>
      <c r="B63" s="73" t="s">
        <v>0</v>
      </c>
      <c r="C63" s="73" t="s">
        <v>30</v>
      </c>
      <c r="D63" s="73" t="s">
        <v>33</v>
      </c>
      <c r="E63" s="73" t="s">
        <v>4</v>
      </c>
      <c r="F63" s="101" t="s">
        <v>121</v>
      </c>
      <c r="G63" s="144" t="s">
        <v>121</v>
      </c>
      <c r="H63" s="127">
        <v>2125000</v>
      </c>
      <c r="I63" s="127">
        <v>0</v>
      </c>
      <c r="J63" s="242">
        <v>0</v>
      </c>
      <c r="K63" s="102" t="s">
        <v>121</v>
      </c>
      <c r="L63" s="127">
        <f>I63-J63</f>
        <v>0</v>
      </c>
      <c r="P63" s="2"/>
    </row>
    <row r="64" spans="1:16" s="91" customFormat="1" ht="38.25" outlineLevel="4">
      <c r="A64" s="122" t="s">
        <v>276</v>
      </c>
      <c r="B64" s="7" t="s">
        <v>0</v>
      </c>
      <c r="C64" s="7" t="s">
        <v>30</v>
      </c>
      <c r="D64" s="7" t="s">
        <v>34</v>
      </c>
      <c r="E64" s="7" t="s">
        <v>1</v>
      </c>
      <c r="F64" s="5" t="s">
        <v>121</v>
      </c>
      <c r="G64" s="107" t="s">
        <v>121</v>
      </c>
      <c r="H64" s="125">
        <f>SUM(H65)</f>
        <v>375000</v>
      </c>
      <c r="I64" s="125">
        <f>SUM(I65)</f>
        <v>0</v>
      </c>
      <c r="J64" s="241">
        <f t="shared" ref="J64:K64" si="23">SUM(J65)</f>
        <v>0</v>
      </c>
      <c r="K64" s="236">
        <f t="shared" si="23"/>
        <v>0</v>
      </c>
      <c r="L64" s="125">
        <f>SUM(L65)</f>
        <v>0</v>
      </c>
      <c r="M64" s="72"/>
      <c r="P64" s="2"/>
    </row>
    <row r="65" spans="1:16" s="86" customFormat="1" outlineLevel="2">
      <c r="A65" s="93" t="s">
        <v>104</v>
      </c>
      <c r="B65" s="73" t="s">
        <v>0</v>
      </c>
      <c r="C65" s="73" t="s">
        <v>30</v>
      </c>
      <c r="D65" s="73" t="s">
        <v>34</v>
      </c>
      <c r="E65" s="73" t="s">
        <v>4</v>
      </c>
      <c r="F65" s="101" t="s">
        <v>121</v>
      </c>
      <c r="G65" s="144" t="s">
        <v>121</v>
      </c>
      <c r="H65" s="127">
        <v>375000</v>
      </c>
      <c r="I65" s="127">
        <v>0</v>
      </c>
      <c r="J65" s="242">
        <v>0</v>
      </c>
      <c r="K65" s="102" t="s">
        <v>121</v>
      </c>
      <c r="L65" s="127">
        <f>I65-J65</f>
        <v>0</v>
      </c>
      <c r="P65" s="2"/>
    </row>
    <row r="66" spans="1:16" s="97" customFormat="1" ht="51" outlineLevel="1">
      <c r="A66" s="122" t="s">
        <v>160</v>
      </c>
      <c r="B66" s="7" t="s">
        <v>0</v>
      </c>
      <c r="C66" s="7" t="s">
        <v>35</v>
      </c>
      <c r="D66" s="7" t="s">
        <v>36</v>
      </c>
      <c r="E66" s="7" t="s">
        <v>1</v>
      </c>
      <c r="F66" s="5" t="s">
        <v>121</v>
      </c>
      <c r="G66" s="107" t="s">
        <v>121</v>
      </c>
      <c r="H66" s="125">
        <f>SUM(H67:H68)</f>
        <v>214706000</v>
      </c>
      <c r="I66" s="125">
        <f>SUM(I67:I68)</f>
        <v>32906000</v>
      </c>
      <c r="J66" s="241">
        <f t="shared" ref="J66:K66" si="24">SUM(J67:J68)</f>
        <v>32845060.960000001</v>
      </c>
      <c r="K66" s="236">
        <f t="shared" si="24"/>
        <v>0</v>
      </c>
      <c r="L66" s="125">
        <f>SUM(L67:L68)</f>
        <v>60939.040000000008</v>
      </c>
      <c r="P66" s="2"/>
    </row>
    <row r="67" spans="1:16" s="91" customFormat="1" outlineLevel="4">
      <c r="A67" s="93" t="s">
        <v>104</v>
      </c>
      <c r="B67" s="73" t="s">
        <v>0</v>
      </c>
      <c r="C67" s="73" t="s">
        <v>35</v>
      </c>
      <c r="D67" s="73" t="s">
        <v>36</v>
      </c>
      <c r="E67" s="73" t="s">
        <v>4</v>
      </c>
      <c r="F67" s="101" t="s">
        <v>121</v>
      </c>
      <c r="G67" s="144" t="s">
        <v>121</v>
      </c>
      <c r="H67" s="127">
        <f>1300000/2</f>
        <v>650000</v>
      </c>
      <c r="I67" s="127">
        <v>166000</v>
      </c>
      <c r="J67" s="242">
        <v>140412.96</v>
      </c>
      <c r="K67" s="102" t="s">
        <v>121</v>
      </c>
      <c r="L67" s="127">
        <f t="shared" ref="L67:L68" si="25">I67-J67</f>
        <v>25587.040000000008</v>
      </c>
      <c r="M67" s="72"/>
      <c r="P67" s="2"/>
    </row>
    <row r="68" spans="1:16" s="86" customFormat="1" ht="25.5" outlineLevel="1">
      <c r="A68" s="93" t="s">
        <v>208</v>
      </c>
      <c r="B68" s="73" t="s">
        <v>0</v>
      </c>
      <c r="C68" s="73" t="s">
        <v>35</v>
      </c>
      <c r="D68" s="73" t="s">
        <v>36</v>
      </c>
      <c r="E68" s="73" t="s">
        <v>37</v>
      </c>
      <c r="F68" s="101" t="s">
        <v>121</v>
      </c>
      <c r="G68" s="143" t="s">
        <v>121</v>
      </c>
      <c r="H68" s="127">
        <v>214056000</v>
      </c>
      <c r="I68" s="127">
        <v>32740000</v>
      </c>
      <c r="J68" s="242">
        <v>32704648</v>
      </c>
      <c r="K68" s="98" t="s">
        <v>121</v>
      </c>
      <c r="L68" s="127">
        <f t="shared" si="25"/>
        <v>35352</v>
      </c>
      <c r="P68" s="2"/>
    </row>
    <row r="69" spans="1:16" s="91" customFormat="1" outlineLevel="4">
      <c r="A69" s="122" t="s">
        <v>161</v>
      </c>
      <c r="B69" s="7" t="s">
        <v>0</v>
      </c>
      <c r="C69" s="7" t="s">
        <v>35</v>
      </c>
      <c r="D69" s="7" t="s">
        <v>38</v>
      </c>
      <c r="E69" s="7" t="s">
        <v>1</v>
      </c>
      <c r="F69" s="5" t="s">
        <v>121</v>
      </c>
      <c r="G69" s="107" t="s">
        <v>121</v>
      </c>
      <c r="H69" s="125">
        <f>SUM(H70)</f>
        <v>32616500</v>
      </c>
      <c r="I69" s="125">
        <f>SUM(I70)</f>
        <v>3666665.1</v>
      </c>
      <c r="J69" s="241">
        <f t="shared" ref="J69:K69" si="26">SUM(J70)</f>
        <v>3666665.1</v>
      </c>
      <c r="K69" s="236">
        <f t="shared" si="26"/>
        <v>0</v>
      </c>
      <c r="L69" s="125">
        <f>SUM(L70)</f>
        <v>0</v>
      </c>
      <c r="M69" s="72"/>
      <c r="P69" s="2"/>
    </row>
    <row r="70" spans="1:16" s="86" customFormat="1" ht="33.75" outlineLevel="1">
      <c r="A70" s="93" t="s">
        <v>214</v>
      </c>
      <c r="B70" s="73" t="s">
        <v>0</v>
      </c>
      <c r="C70" s="73" t="s">
        <v>35</v>
      </c>
      <c r="D70" s="73" t="s">
        <v>38</v>
      </c>
      <c r="E70" s="73" t="s">
        <v>39</v>
      </c>
      <c r="F70" s="124" t="s">
        <v>277</v>
      </c>
      <c r="G70" s="136" t="s">
        <v>272</v>
      </c>
      <c r="H70" s="127">
        <v>32616500</v>
      </c>
      <c r="I70" s="127">
        <v>3666665.1</v>
      </c>
      <c r="J70" s="242">
        <v>3666665.1</v>
      </c>
      <c r="K70" s="85" t="s">
        <v>121</v>
      </c>
      <c r="L70" s="127">
        <f>I70-J70</f>
        <v>0</v>
      </c>
      <c r="P70" s="2"/>
    </row>
    <row r="71" spans="1:16" s="86" customFormat="1" ht="25.5" outlineLevel="2">
      <c r="A71" s="122" t="s">
        <v>151</v>
      </c>
      <c r="B71" s="7" t="s">
        <v>0</v>
      </c>
      <c r="C71" s="7" t="s">
        <v>40</v>
      </c>
      <c r="D71" s="7" t="s">
        <v>41</v>
      </c>
      <c r="E71" s="7" t="s">
        <v>1</v>
      </c>
      <c r="F71" s="5" t="s">
        <v>121</v>
      </c>
      <c r="G71" s="107" t="s">
        <v>121</v>
      </c>
      <c r="H71" s="125">
        <f>SUM(H72:H85)</f>
        <v>2343312378.5</v>
      </c>
      <c r="I71" s="125">
        <f>SUM(I72:I85)</f>
        <v>617095255.00999999</v>
      </c>
      <c r="J71" s="241">
        <f t="shared" ref="J71:K71" si="27">SUM(J72:J85)</f>
        <v>598275824.02999997</v>
      </c>
      <c r="K71" s="236">
        <f t="shared" si="27"/>
        <v>0</v>
      </c>
      <c r="L71" s="125">
        <f>SUM(L72:L85)</f>
        <v>18819430.979999993</v>
      </c>
      <c r="P71" s="2"/>
    </row>
    <row r="72" spans="1:16" s="86" customFormat="1" outlineLevel="1">
      <c r="A72" s="93" t="s">
        <v>108</v>
      </c>
      <c r="B72" s="73" t="s">
        <v>0</v>
      </c>
      <c r="C72" s="73" t="s">
        <v>40</v>
      </c>
      <c r="D72" s="73" t="s">
        <v>41</v>
      </c>
      <c r="E72" s="73" t="s">
        <v>17</v>
      </c>
      <c r="F72" s="101" t="s">
        <v>121</v>
      </c>
      <c r="G72" s="144" t="s">
        <v>121</v>
      </c>
      <c r="H72" s="127">
        <v>494260503</v>
      </c>
      <c r="I72" s="127">
        <v>83001750.5</v>
      </c>
      <c r="J72" s="242">
        <v>70332369.790000007</v>
      </c>
      <c r="K72" s="85" t="s">
        <v>121</v>
      </c>
      <c r="L72" s="127">
        <f t="shared" ref="L72:L85" si="28">I72-J72</f>
        <v>12669380.709999993</v>
      </c>
      <c r="P72" s="2"/>
    </row>
    <row r="73" spans="1:16" s="86" customFormat="1" ht="25.5" outlineLevel="2">
      <c r="A73" s="93" t="s">
        <v>215</v>
      </c>
      <c r="B73" s="73" t="s">
        <v>0</v>
      </c>
      <c r="C73" s="73" t="s">
        <v>40</v>
      </c>
      <c r="D73" s="73" t="s">
        <v>41</v>
      </c>
      <c r="E73" s="73" t="s">
        <v>80</v>
      </c>
      <c r="F73" s="101" t="s">
        <v>121</v>
      </c>
      <c r="G73" s="144" t="s">
        <v>121</v>
      </c>
      <c r="H73" s="127">
        <v>1500</v>
      </c>
      <c r="I73" s="127">
        <v>0</v>
      </c>
      <c r="J73" s="242">
        <v>0</v>
      </c>
      <c r="K73" s="102" t="s">
        <v>121</v>
      </c>
      <c r="L73" s="127">
        <f t="shared" si="28"/>
        <v>0</v>
      </c>
      <c r="P73" s="2"/>
    </row>
    <row r="74" spans="1:16" s="86" customFormat="1" ht="25.5" outlineLevel="1">
      <c r="A74" s="93" t="s">
        <v>209</v>
      </c>
      <c r="B74" s="73" t="s">
        <v>0</v>
      </c>
      <c r="C74" s="73" t="s">
        <v>40</v>
      </c>
      <c r="D74" s="73" t="s">
        <v>41</v>
      </c>
      <c r="E74" s="73" t="s">
        <v>18</v>
      </c>
      <c r="F74" s="101" t="s">
        <v>121</v>
      </c>
      <c r="G74" s="144" t="s">
        <v>121</v>
      </c>
      <c r="H74" s="127">
        <v>149266618</v>
      </c>
      <c r="I74" s="127">
        <v>25063269.670000002</v>
      </c>
      <c r="J74" s="242">
        <v>19990792.210000001</v>
      </c>
      <c r="K74" s="85" t="s">
        <v>121</v>
      </c>
      <c r="L74" s="127">
        <f t="shared" si="28"/>
        <v>5072477.4600000009</v>
      </c>
      <c r="P74" s="2"/>
    </row>
    <row r="75" spans="1:16" s="86" customFormat="1" ht="25.5" outlineLevel="2">
      <c r="A75" s="93" t="s">
        <v>210</v>
      </c>
      <c r="B75" s="73" t="s">
        <v>0</v>
      </c>
      <c r="C75" s="73" t="s">
        <v>40</v>
      </c>
      <c r="D75" s="73" t="s">
        <v>41</v>
      </c>
      <c r="E75" s="73" t="s">
        <v>19</v>
      </c>
      <c r="F75" s="101" t="s">
        <v>121</v>
      </c>
      <c r="G75" s="144" t="s">
        <v>121</v>
      </c>
      <c r="H75" s="127">
        <v>2717840</v>
      </c>
      <c r="I75" s="127">
        <v>0</v>
      </c>
      <c r="J75" s="242">
        <v>0</v>
      </c>
      <c r="K75" s="102" t="s">
        <v>121</v>
      </c>
      <c r="L75" s="127">
        <f t="shared" si="28"/>
        <v>0</v>
      </c>
      <c r="P75" s="2"/>
    </row>
    <row r="76" spans="1:16" s="86" customFormat="1" ht="25.5" outlineLevel="1">
      <c r="A76" s="93" t="s">
        <v>216</v>
      </c>
      <c r="B76" s="73" t="s">
        <v>0</v>
      </c>
      <c r="C76" s="73" t="s">
        <v>40</v>
      </c>
      <c r="D76" s="73" t="s">
        <v>41</v>
      </c>
      <c r="E76" s="73" t="s">
        <v>42</v>
      </c>
      <c r="F76" s="101" t="s">
        <v>121</v>
      </c>
      <c r="G76" s="144" t="s">
        <v>121</v>
      </c>
      <c r="H76" s="127">
        <v>16294800</v>
      </c>
      <c r="I76" s="127">
        <v>0</v>
      </c>
      <c r="J76" s="242">
        <v>0</v>
      </c>
      <c r="K76" s="85" t="s">
        <v>121</v>
      </c>
      <c r="L76" s="127">
        <f t="shared" si="28"/>
        <v>0</v>
      </c>
      <c r="P76" s="2"/>
    </row>
    <row r="77" spans="1:16" s="86" customFormat="1" outlineLevel="1">
      <c r="A77" s="219" t="s">
        <v>104</v>
      </c>
      <c r="B77" s="220" t="s">
        <v>0</v>
      </c>
      <c r="C77" s="220" t="s">
        <v>40</v>
      </c>
      <c r="D77" s="220">
        <v>2220300590</v>
      </c>
      <c r="E77" s="220" t="s">
        <v>4</v>
      </c>
      <c r="F77" s="221" t="s">
        <v>121</v>
      </c>
      <c r="G77" s="222"/>
      <c r="H77" s="127"/>
      <c r="I77" s="127"/>
      <c r="J77" s="267">
        <v>-96.83</v>
      </c>
      <c r="K77" s="85"/>
      <c r="L77" s="127">
        <f t="shared" si="28"/>
        <v>96.83</v>
      </c>
      <c r="P77" s="2"/>
    </row>
    <row r="78" spans="1:16" s="97" customFormat="1" outlineLevel="2">
      <c r="A78" s="93" t="s">
        <v>104</v>
      </c>
      <c r="B78" s="73" t="s">
        <v>0</v>
      </c>
      <c r="C78" s="73" t="s">
        <v>40</v>
      </c>
      <c r="D78" s="73" t="s">
        <v>41</v>
      </c>
      <c r="E78" s="73" t="s">
        <v>4</v>
      </c>
      <c r="F78" s="101" t="s">
        <v>121</v>
      </c>
      <c r="G78" s="144" t="s">
        <v>121</v>
      </c>
      <c r="H78" s="127">
        <v>51936643</v>
      </c>
      <c r="I78" s="127">
        <v>0</v>
      </c>
      <c r="J78" s="242">
        <v>0</v>
      </c>
      <c r="K78" s="102" t="s">
        <v>121</v>
      </c>
      <c r="L78" s="127">
        <f t="shared" si="28"/>
        <v>0</v>
      </c>
      <c r="P78" s="2"/>
    </row>
    <row r="79" spans="1:16" s="86" customFormat="1" outlineLevel="2">
      <c r="A79" s="93" t="s">
        <v>211</v>
      </c>
      <c r="B79" s="73" t="s">
        <v>0</v>
      </c>
      <c r="C79" s="73" t="s">
        <v>40</v>
      </c>
      <c r="D79" s="73" t="s">
        <v>41</v>
      </c>
      <c r="E79" s="73" t="s">
        <v>20</v>
      </c>
      <c r="F79" s="101" t="s">
        <v>121</v>
      </c>
      <c r="G79" s="144" t="s">
        <v>121</v>
      </c>
      <c r="H79" s="127">
        <v>14727452</v>
      </c>
      <c r="I79" s="127">
        <v>1227287.67</v>
      </c>
      <c r="J79" s="242">
        <v>314878.86</v>
      </c>
      <c r="K79" s="85" t="s">
        <v>121</v>
      </c>
      <c r="L79" s="127">
        <f t="shared" si="28"/>
        <v>912408.80999999994</v>
      </c>
      <c r="P79" s="2"/>
    </row>
    <row r="80" spans="1:16" s="86" customFormat="1" ht="25.5" outlineLevel="1">
      <c r="A80" s="93" t="s">
        <v>208</v>
      </c>
      <c r="B80" s="73" t="s">
        <v>0</v>
      </c>
      <c r="C80" s="73" t="s">
        <v>40</v>
      </c>
      <c r="D80" s="73" t="s">
        <v>41</v>
      </c>
      <c r="E80" s="73" t="s">
        <v>37</v>
      </c>
      <c r="F80" s="94" t="s">
        <v>121</v>
      </c>
      <c r="G80" s="143" t="s">
        <v>121</v>
      </c>
      <c r="H80" s="127">
        <v>899400</v>
      </c>
      <c r="I80" s="127">
        <v>0</v>
      </c>
      <c r="J80" s="242">
        <v>0</v>
      </c>
      <c r="K80" s="96" t="s">
        <v>121</v>
      </c>
      <c r="L80" s="127">
        <f t="shared" si="28"/>
        <v>0</v>
      </c>
      <c r="P80" s="2"/>
    </row>
    <row r="81" spans="1:16" s="86" customFormat="1" ht="38.25" outlineLevel="2">
      <c r="A81" s="93" t="s">
        <v>217</v>
      </c>
      <c r="B81" s="73" t="s">
        <v>0</v>
      </c>
      <c r="C81" s="73" t="s">
        <v>40</v>
      </c>
      <c r="D81" s="73" t="s">
        <v>41</v>
      </c>
      <c r="E81" s="73" t="s">
        <v>43</v>
      </c>
      <c r="F81" s="101" t="s">
        <v>121</v>
      </c>
      <c r="G81" s="144" t="s">
        <v>121</v>
      </c>
      <c r="H81" s="127">
        <v>1587873920.5</v>
      </c>
      <c r="I81" s="127">
        <v>507484240</v>
      </c>
      <c r="J81" s="242">
        <v>507484240</v>
      </c>
      <c r="K81" s="102" t="s">
        <v>121</v>
      </c>
      <c r="L81" s="127">
        <f t="shared" si="28"/>
        <v>0</v>
      </c>
      <c r="P81" s="2"/>
    </row>
    <row r="82" spans="1:16" s="86" customFormat="1" outlineLevel="2">
      <c r="A82" s="93" t="s">
        <v>218</v>
      </c>
      <c r="B82" s="73" t="s">
        <v>0</v>
      </c>
      <c r="C82" s="73" t="s">
        <v>40</v>
      </c>
      <c r="D82" s="73" t="s">
        <v>41</v>
      </c>
      <c r="E82" s="73" t="s">
        <v>44</v>
      </c>
      <c r="F82" s="101" t="s">
        <v>121</v>
      </c>
      <c r="G82" s="144" t="s">
        <v>121</v>
      </c>
      <c r="H82" s="127">
        <v>23421459</v>
      </c>
      <c r="I82" s="127">
        <v>0</v>
      </c>
      <c r="J82" s="242">
        <v>0</v>
      </c>
      <c r="K82" s="85" t="s">
        <v>121</v>
      </c>
      <c r="L82" s="127">
        <f t="shared" si="28"/>
        <v>0</v>
      </c>
      <c r="P82" s="2"/>
    </row>
    <row r="83" spans="1:16" s="86" customFormat="1" outlineLevel="1">
      <c r="A83" s="93" t="s">
        <v>212</v>
      </c>
      <c r="B83" s="73" t="s">
        <v>0</v>
      </c>
      <c r="C83" s="73" t="s">
        <v>40</v>
      </c>
      <c r="D83" s="73" t="s">
        <v>41</v>
      </c>
      <c r="E83" s="73" t="s">
        <v>21</v>
      </c>
      <c r="F83" s="101" t="s">
        <v>121</v>
      </c>
      <c r="G83" s="144" t="s">
        <v>121</v>
      </c>
      <c r="H83" s="127">
        <v>1835778</v>
      </c>
      <c r="I83" s="127">
        <v>305963</v>
      </c>
      <c r="J83" s="242">
        <v>149410</v>
      </c>
      <c r="K83" s="102" t="s">
        <v>121</v>
      </c>
      <c r="L83" s="127">
        <f t="shared" si="28"/>
        <v>156553</v>
      </c>
      <c r="P83" s="2"/>
    </row>
    <row r="84" spans="1:16" s="91" customFormat="1" outlineLevel="4">
      <c r="A84" s="93" t="s">
        <v>213</v>
      </c>
      <c r="B84" s="73" t="s">
        <v>0</v>
      </c>
      <c r="C84" s="73" t="s">
        <v>40</v>
      </c>
      <c r="D84" s="73" t="s">
        <v>41</v>
      </c>
      <c r="E84" s="73" t="s">
        <v>22</v>
      </c>
      <c r="F84" s="101" t="s">
        <v>121</v>
      </c>
      <c r="G84" s="144" t="s">
        <v>121</v>
      </c>
      <c r="H84" s="127">
        <v>66465</v>
      </c>
      <c r="I84" s="127">
        <v>11077.5</v>
      </c>
      <c r="J84" s="242">
        <v>4230</v>
      </c>
      <c r="K84" s="102" t="s">
        <v>121</v>
      </c>
      <c r="L84" s="127">
        <f t="shared" si="28"/>
        <v>6847.5</v>
      </c>
      <c r="M84" s="72"/>
      <c r="P84" s="2"/>
    </row>
    <row r="85" spans="1:16" s="86" customFormat="1" outlineLevel="2">
      <c r="A85" s="93" t="s">
        <v>219</v>
      </c>
      <c r="B85" s="73" t="s">
        <v>0</v>
      </c>
      <c r="C85" s="73" t="s">
        <v>40</v>
      </c>
      <c r="D85" s="73" t="s">
        <v>41</v>
      </c>
      <c r="E85" s="73" t="s">
        <v>45</v>
      </c>
      <c r="F85" s="101" t="s">
        <v>121</v>
      </c>
      <c r="G85" s="144" t="s">
        <v>121</v>
      </c>
      <c r="H85" s="127">
        <v>10000</v>
      </c>
      <c r="I85" s="127">
        <v>1666.67</v>
      </c>
      <c r="J85" s="242">
        <v>0</v>
      </c>
      <c r="K85" s="85" t="s">
        <v>121</v>
      </c>
      <c r="L85" s="127">
        <f t="shared" si="28"/>
        <v>1666.67</v>
      </c>
      <c r="P85" s="2"/>
    </row>
    <row r="86" spans="1:16" s="91" customFormat="1" ht="63.75" outlineLevel="4">
      <c r="A86" s="122" t="s">
        <v>162</v>
      </c>
      <c r="B86" s="7" t="s">
        <v>0</v>
      </c>
      <c r="C86" s="7" t="s">
        <v>40</v>
      </c>
      <c r="D86" s="7" t="s">
        <v>46</v>
      </c>
      <c r="E86" s="7" t="s">
        <v>1</v>
      </c>
      <c r="F86" s="5" t="s">
        <v>121</v>
      </c>
      <c r="G86" s="107" t="s">
        <v>121</v>
      </c>
      <c r="H86" s="125">
        <f>SUM(H87)</f>
        <v>1048950</v>
      </c>
      <c r="I86" s="125">
        <f>SUM(I87)</f>
        <v>0</v>
      </c>
      <c r="J86" s="241">
        <f>SUM(J87)</f>
        <v>0</v>
      </c>
      <c r="K86" s="236">
        <f t="shared" ref="K86" si="29">SUM(K87)</f>
        <v>0</v>
      </c>
      <c r="L86" s="125">
        <f>SUM(L87)</f>
        <v>0</v>
      </c>
      <c r="M86" s="72"/>
      <c r="P86" s="2"/>
    </row>
    <row r="87" spans="1:16" s="86" customFormat="1" ht="25.5" outlineLevel="2">
      <c r="A87" s="93" t="s">
        <v>220</v>
      </c>
      <c r="B87" s="73" t="s">
        <v>0</v>
      </c>
      <c r="C87" s="73" t="s">
        <v>40</v>
      </c>
      <c r="D87" s="73" t="s">
        <v>46</v>
      </c>
      <c r="E87" s="73" t="s">
        <v>47</v>
      </c>
      <c r="F87" s="101" t="s">
        <v>121</v>
      </c>
      <c r="G87" s="144" t="s">
        <v>121</v>
      </c>
      <c r="H87" s="127">
        <f>2097900/2</f>
        <v>1048950</v>
      </c>
      <c r="I87" s="127">
        <v>0</v>
      </c>
      <c r="J87" s="242">
        <v>0</v>
      </c>
      <c r="K87" s="102" t="s">
        <v>121</v>
      </c>
      <c r="L87" s="127">
        <f>I87-J87</f>
        <v>0</v>
      </c>
      <c r="P87" s="2"/>
    </row>
    <row r="88" spans="1:16" s="91" customFormat="1" outlineLevel="4">
      <c r="A88" s="122" t="s">
        <v>163</v>
      </c>
      <c r="B88" s="7" t="s">
        <v>0</v>
      </c>
      <c r="C88" s="7" t="s">
        <v>48</v>
      </c>
      <c r="D88" s="7" t="s">
        <v>49</v>
      </c>
      <c r="E88" s="7" t="s">
        <v>1</v>
      </c>
      <c r="F88" s="5" t="s">
        <v>121</v>
      </c>
      <c r="G88" s="107" t="s">
        <v>121</v>
      </c>
      <c r="H88" s="125">
        <f>SUM(H89)</f>
        <v>122930600</v>
      </c>
      <c r="I88" s="125">
        <f>SUM(I89)</f>
        <v>0</v>
      </c>
      <c r="J88" s="241">
        <f t="shared" ref="J88:K88" si="30">SUM(J89)</f>
        <v>0</v>
      </c>
      <c r="K88" s="236">
        <f t="shared" si="30"/>
        <v>0</v>
      </c>
      <c r="L88" s="125">
        <f>SUM(L89)</f>
        <v>0</v>
      </c>
      <c r="M88" s="72"/>
      <c r="P88" s="2"/>
    </row>
    <row r="89" spans="1:16" s="86" customFormat="1" outlineLevel="2">
      <c r="A89" s="93" t="s">
        <v>221</v>
      </c>
      <c r="B89" s="73" t="s">
        <v>0</v>
      </c>
      <c r="C89" s="73" t="s">
        <v>48</v>
      </c>
      <c r="D89" s="73" t="s">
        <v>49</v>
      </c>
      <c r="E89" s="73" t="s">
        <v>50</v>
      </c>
      <c r="F89" s="101" t="s">
        <v>121</v>
      </c>
      <c r="G89" s="144" t="s">
        <v>121</v>
      </c>
      <c r="H89" s="127">
        <v>122930600</v>
      </c>
      <c r="I89" s="127">
        <v>0</v>
      </c>
      <c r="J89" s="242">
        <v>0</v>
      </c>
      <c r="K89" s="102" t="s">
        <v>121</v>
      </c>
      <c r="L89" s="127">
        <f>I89-J89</f>
        <v>0</v>
      </c>
      <c r="P89" s="2"/>
    </row>
    <row r="90" spans="1:16" s="91" customFormat="1" ht="63.75" outlineLevel="4">
      <c r="A90" s="122" t="s">
        <v>164</v>
      </c>
      <c r="B90" s="7" t="s">
        <v>0</v>
      </c>
      <c r="C90" s="7" t="s">
        <v>48</v>
      </c>
      <c r="D90" s="7" t="s">
        <v>51</v>
      </c>
      <c r="E90" s="7" t="s">
        <v>1</v>
      </c>
      <c r="F90" s="5" t="s">
        <v>121</v>
      </c>
      <c r="G90" s="107" t="s">
        <v>121</v>
      </c>
      <c r="H90" s="125">
        <f>SUM(H91)</f>
        <v>4577700</v>
      </c>
      <c r="I90" s="125">
        <f>SUM(I91)</f>
        <v>4577700</v>
      </c>
      <c r="J90" s="241">
        <f t="shared" ref="J90:K90" si="31">SUM(J91)</f>
        <v>4577700</v>
      </c>
      <c r="K90" s="236">
        <f t="shared" si="31"/>
        <v>0</v>
      </c>
      <c r="L90" s="125">
        <f>SUM(L91)</f>
        <v>0</v>
      </c>
      <c r="M90" s="72"/>
      <c r="P90" s="2"/>
    </row>
    <row r="91" spans="1:16" s="86" customFormat="1" ht="33.75" outlineLevel="1">
      <c r="A91" s="93" t="s">
        <v>221</v>
      </c>
      <c r="B91" s="73" t="s">
        <v>0</v>
      </c>
      <c r="C91" s="73" t="s">
        <v>48</v>
      </c>
      <c r="D91" s="73" t="s">
        <v>51</v>
      </c>
      <c r="E91" s="73" t="s">
        <v>50</v>
      </c>
      <c r="F91" s="131" t="s">
        <v>278</v>
      </c>
      <c r="G91" s="136" t="s">
        <v>272</v>
      </c>
      <c r="H91" s="127">
        <v>4577700</v>
      </c>
      <c r="I91" s="127">
        <v>4577700</v>
      </c>
      <c r="J91" s="242">
        <v>4577700</v>
      </c>
      <c r="K91" s="102" t="s">
        <v>121</v>
      </c>
      <c r="L91" s="127">
        <f>I91-J91</f>
        <v>0</v>
      </c>
      <c r="P91" s="2"/>
    </row>
    <row r="92" spans="1:16" s="91" customFormat="1" ht="38.25" outlineLevel="4">
      <c r="A92" s="122" t="s">
        <v>165</v>
      </c>
      <c r="B92" s="7" t="s">
        <v>0</v>
      </c>
      <c r="C92" s="7" t="s">
        <v>48</v>
      </c>
      <c r="D92" s="7" t="s">
        <v>52</v>
      </c>
      <c r="E92" s="7" t="s">
        <v>1</v>
      </c>
      <c r="F92" s="5" t="s">
        <v>121</v>
      </c>
      <c r="G92" s="107" t="s">
        <v>121</v>
      </c>
      <c r="H92" s="125">
        <f>SUM(H93)</f>
        <v>135861200</v>
      </c>
      <c r="I92" s="125">
        <f>SUM(I93)</f>
        <v>0</v>
      </c>
      <c r="J92" s="241">
        <f t="shared" ref="J92:K92" si="32">SUM(J93)</f>
        <v>0</v>
      </c>
      <c r="K92" s="236">
        <f t="shared" si="32"/>
        <v>0</v>
      </c>
      <c r="L92" s="125">
        <f>SUM(L93)</f>
        <v>0</v>
      </c>
      <c r="M92" s="72"/>
      <c r="P92" s="2"/>
    </row>
    <row r="93" spans="1:16" s="86" customFormat="1" ht="33.75" outlineLevel="2">
      <c r="A93" s="93" t="s">
        <v>221</v>
      </c>
      <c r="B93" s="73" t="s">
        <v>0</v>
      </c>
      <c r="C93" s="73" t="s">
        <v>48</v>
      </c>
      <c r="D93" s="73" t="s">
        <v>52</v>
      </c>
      <c r="E93" s="73" t="s">
        <v>50</v>
      </c>
      <c r="F93" s="124" t="s">
        <v>279</v>
      </c>
      <c r="G93" s="136" t="s">
        <v>272</v>
      </c>
      <c r="H93" s="127">
        <v>135861200</v>
      </c>
      <c r="I93" s="127">
        <v>0</v>
      </c>
      <c r="J93" s="242">
        <v>0</v>
      </c>
      <c r="K93" s="85" t="s">
        <v>121</v>
      </c>
      <c r="L93" s="127">
        <f>I93-J93</f>
        <v>0</v>
      </c>
      <c r="P93" s="2"/>
    </row>
    <row r="94" spans="1:16" s="91" customFormat="1" ht="38.25" outlineLevel="4">
      <c r="A94" s="122" t="s">
        <v>166</v>
      </c>
      <c r="B94" s="7" t="s">
        <v>0</v>
      </c>
      <c r="C94" s="7" t="s">
        <v>48</v>
      </c>
      <c r="D94" s="7" t="s">
        <v>53</v>
      </c>
      <c r="E94" s="7" t="s">
        <v>1</v>
      </c>
      <c r="F94" s="5" t="s">
        <v>121</v>
      </c>
      <c r="G94" s="107" t="s">
        <v>121</v>
      </c>
      <c r="H94" s="125">
        <f>SUM(H95)</f>
        <v>214004900</v>
      </c>
      <c r="I94" s="125">
        <f>SUM(I95)</f>
        <v>0</v>
      </c>
      <c r="J94" s="241">
        <f t="shared" ref="J94:K94" si="33">SUM(J95)</f>
        <v>0</v>
      </c>
      <c r="K94" s="236">
        <f t="shared" si="33"/>
        <v>0</v>
      </c>
      <c r="L94" s="125">
        <f>SUM(L95)</f>
        <v>0</v>
      </c>
      <c r="M94" s="72"/>
      <c r="P94" s="2"/>
    </row>
    <row r="95" spans="1:16" s="90" customFormat="1" ht="33.75" outlineLevel="4">
      <c r="A95" s="93" t="s">
        <v>221</v>
      </c>
      <c r="B95" s="73" t="s">
        <v>0</v>
      </c>
      <c r="C95" s="73" t="s">
        <v>48</v>
      </c>
      <c r="D95" s="73" t="s">
        <v>53</v>
      </c>
      <c r="E95" s="73" t="s">
        <v>50</v>
      </c>
      <c r="F95" s="124" t="s">
        <v>280</v>
      </c>
      <c r="G95" s="136" t="s">
        <v>272</v>
      </c>
      <c r="H95" s="127">
        <v>214004900</v>
      </c>
      <c r="I95" s="127">
        <v>0</v>
      </c>
      <c r="J95" s="242">
        <v>0</v>
      </c>
      <c r="K95" s="102" t="s">
        <v>121</v>
      </c>
      <c r="L95" s="127">
        <f>I95-J95</f>
        <v>0</v>
      </c>
      <c r="M95" s="95"/>
      <c r="N95" s="95"/>
      <c r="P95" s="2"/>
    </row>
    <row r="96" spans="1:16" s="90" customFormat="1" ht="25.5" outlineLevel="4">
      <c r="A96" s="122" t="s">
        <v>250</v>
      </c>
      <c r="B96" s="7" t="s">
        <v>0</v>
      </c>
      <c r="C96" s="7" t="s">
        <v>48</v>
      </c>
      <c r="D96" s="7" t="s">
        <v>251</v>
      </c>
      <c r="E96" s="7" t="s">
        <v>1</v>
      </c>
      <c r="F96" s="5"/>
      <c r="G96" s="107"/>
      <c r="H96" s="125">
        <f>SUM(H97:H98)</f>
        <v>0</v>
      </c>
      <c r="I96" s="125">
        <f>SUM(I97:I98)</f>
        <v>0</v>
      </c>
      <c r="J96" s="241">
        <f>SUM(J97:J98)</f>
        <v>-8295.85</v>
      </c>
      <c r="K96" s="236">
        <f t="shared" ref="K96" si="34">SUM(K97:K98)</f>
        <v>8295.85</v>
      </c>
      <c r="L96" s="125">
        <f>SUM(L97:L98)</f>
        <v>8295.85</v>
      </c>
      <c r="M96" s="95"/>
      <c r="N96" s="95"/>
      <c r="P96" s="2"/>
    </row>
    <row r="97" spans="1:16" s="260" customFormat="1" ht="45" outlineLevel="4">
      <c r="A97" s="257" t="s">
        <v>229</v>
      </c>
      <c r="B97" s="220" t="s">
        <v>0</v>
      </c>
      <c r="C97" s="220" t="s">
        <v>48</v>
      </c>
      <c r="D97" s="220" t="s">
        <v>251</v>
      </c>
      <c r="E97" s="220">
        <v>321</v>
      </c>
      <c r="F97" s="129" t="s">
        <v>253</v>
      </c>
      <c r="G97" s="146" t="s">
        <v>272</v>
      </c>
      <c r="H97" s="256">
        <v>0</v>
      </c>
      <c r="I97" s="256">
        <v>0</v>
      </c>
      <c r="J97" s="267">
        <v>-4270</v>
      </c>
      <c r="K97" s="258">
        <f t="shared" ref="K97:K98" si="35">I97-J97</f>
        <v>4270</v>
      </c>
      <c r="L97" s="256">
        <f t="shared" ref="L97:L98" si="36">I97-J97</f>
        <v>4270</v>
      </c>
      <c r="M97" s="259"/>
      <c r="P97" s="261"/>
    </row>
    <row r="98" spans="1:16" s="262" customFormat="1" ht="45" outlineLevel="2">
      <c r="A98" s="219" t="s">
        <v>229</v>
      </c>
      <c r="B98" s="220" t="s">
        <v>0</v>
      </c>
      <c r="C98" s="220" t="s">
        <v>48</v>
      </c>
      <c r="D98" s="220" t="s">
        <v>251</v>
      </c>
      <c r="E98" s="220" t="s">
        <v>9</v>
      </c>
      <c r="F98" s="129" t="s">
        <v>252</v>
      </c>
      <c r="G98" s="146" t="s">
        <v>272</v>
      </c>
      <c r="H98" s="256">
        <v>0</v>
      </c>
      <c r="I98" s="256">
        <v>0</v>
      </c>
      <c r="J98" s="267">
        <v>-4025.85</v>
      </c>
      <c r="K98" s="258">
        <f t="shared" si="35"/>
        <v>4025.85</v>
      </c>
      <c r="L98" s="256">
        <f t="shared" si="36"/>
        <v>4025.85</v>
      </c>
      <c r="P98" s="261"/>
    </row>
    <row r="99" spans="1:16" ht="25.5" outlineLevel="2">
      <c r="A99" s="122" t="s">
        <v>167</v>
      </c>
      <c r="B99" s="7" t="s">
        <v>0</v>
      </c>
      <c r="C99" s="7" t="s">
        <v>48</v>
      </c>
      <c r="D99" s="7" t="s">
        <v>54</v>
      </c>
      <c r="E99" s="7" t="s">
        <v>1</v>
      </c>
      <c r="F99" s="5" t="s">
        <v>121</v>
      </c>
      <c r="G99" s="107" t="s">
        <v>121</v>
      </c>
      <c r="H99" s="125">
        <f>SUM(H100:H101)</f>
        <v>14067300</v>
      </c>
      <c r="I99" s="125">
        <f>SUM(I100:I101)</f>
        <v>14067300</v>
      </c>
      <c r="J99" s="241">
        <f t="shared" ref="J99:K99" si="37">SUM(J100:J101)</f>
        <v>13736899.48</v>
      </c>
      <c r="K99" s="236">
        <f t="shared" si="37"/>
        <v>0</v>
      </c>
      <c r="L99" s="125">
        <f>SUM(L100:L101)</f>
        <v>330400.5199999992</v>
      </c>
    </row>
    <row r="100" spans="1:16" s="91" customFormat="1" ht="33.75" outlineLevel="4">
      <c r="A100" s="93" t="s">
        <v>104</v>
      </c>
      <c r="B100" s="73" t="s">
        <v>0</v>
      </c>
      <c r="C100" s="73" t="s">
        <v>48</v>
      </c>
      <c r="D100" s="73" t="s">
        <v>54</v>
      </c>
      <c r="E100" s="73" t="s">
        <v>4</v>
      </c>
      <c r="F100" s="124" t="s">
        <v>297</v>
      </c>
      <c r="G100" s="136" t="s">
        <v>272</v>
      </c>
      <c r="H100" s="127">
        <v>60000</v>
      </c>
      <c r="I100" s="127">
        <v>60000</v>
      </c>
      <c r="J100" s="242">
        <v>27967.1</v>
      </c>
      <c r="K100" s="102" t="s">
        <v>121</v>
      </c>
      <c r="L100" s="127">
        <f t="shared" ref="L100:L101" si="38">I100-J100</f>
        <v>32032.9</v>
      </c>
      <c r="M100" s="72"/>
      <c r="P100" s="2"/>
    </row>
    <row r="101" spans="1:16" s="86" customFormat="1" ht="33.75" outlineLevel="2">
      <c r="A101" s="54" t="s">
        <v>208</v>
      </c>
      <c r="B101" s="73" t="s">
        <v>0</v>
      </c>
      <c r="C101" s="73" t="s">
        <v>48</v>
      </c>
      <c r="D101" s="73" t="s">
        <v>54</v>
      </c>
      <c r="E101" s="73" t="s">
        <v>37</v>
      </c>
      <c r="F101" s="124" t="s">
        <v>297</v>
      </c>
      <c r="G101" s="138" t="s">
        <v>272</v>
      </c>
      <c r="H101" s="230">
        <v>14007300</v>
      </c>
      <c r="I101" s="127">
        <v>14007300</v>
      </c>
      <c r="J101" s="242">
        <v>13708932.380000001</v>
      </c>
      <c r="K101" s="3" t="s">
        <v>121</v>
      </c>
      <c r="L101" s="127">
        <f t="shared" si="38"/>
        <v>298367.61999999918</v>
      </c>
      <c r="P101" s="2"/>
    </row>
    <row r="102" spans="1:16" ht="25.5" outlineLevel="2">
      <c r="A102" s="122" t="s">
        <v>168</v>
      </c>
      <c r="B102" s="7" t="s">
        <v>0</v>
      </c>
      <c r="C102" s="7" t="s">
        <v>48</v>
      </c>
      <c r="D102" s="7" t="s">
        <v>55</v>
      </c>
      <c r="E102" s="7" t="s">
        <v>1</v>
      </c>
      <c r="F102" s="5" t="s">
        <v>121</v>
      </c>
      <c r="G102" s="107" t="s">
        <v>121</v>
      </c>
      <c r="H102" s="125">
        <f>SUM(H103:H104)</f>
        <v>118300</v>
      </c>
      <c r="I102" s="125">
        <f>SUM(I103:I104)</f>
        <v>13090.64</v>
      </c>
      <c r="J102" s="241">
        <f t="shared" ref="J102:K102" si="39">SUM(J103:J104)</f>
        <v>13090.64</v>
      </c>
      <c r="K102" s="236">
        <f t="shared" si="39"/>
        <v>0</v>
      </c>
      <c r="L102" s="125">
        <f>SUM(L103:L104)</f>
        <v>0</v>
      </c>
    </row>
    <row r="103" spans="1:16" s="91" customFormat="1" ht="33.75" outlineLevel="4">
      <c r="A103" s="93" t="s">
        <v>104</v>
      </c>
      <c r="B103" s="73" t="s">
        <v>0</v>
      </c>
      <c r="C103" s="73" t="s">
        <v>48</v>
      </c>
      <c r="D103" s="73" t="s">
        <v>55</v>
      </c>
      <c r="E103" s="73" t="s">
        <v>4</v>
      </c>
      <c r="F103" s="124" t="s">
        <v>298</v>
      </c>
      <c r="G103" s="136" t="s">
        <v>272</v>
      </c>
      <c r="H103" s="127">
        <v>590</v>
      </c>
      <c r="I103" s="127">
        <v>0</v>
      </c>
      <c r="J103" s="242">
        <v>0</v>
      </c>
      <c r="K103" s="102" t="s">
        <v>121</v>
      </c>
      <c r="L103" s="127">
        <f t="shared" ref="L103:L104" si="40">I103-J103</f>
        <v>0</v>
      </c>
      <c r="M103" s="72"/>
      <c r="P103" s="2"/>
    </row>
    <row r="104" spans="1:16" s="86" customFormat="1" ht="33.75" outlineLevel="1">
      <c r="A104" s="54" t="s">
        <v>208</v>
      </c>
      <c r="B104" s="73" t="s">
        <v>0</v>
      </c>
      <c r="C104" s="73" t="s">
        <v>48</v>
      </c>
      <c r="D104" s="73" t="s">
        <v>55</v>
      </c>
      <c r="E104" s="73" t="s">
        <v>37</v>
      </c>
      <c r="F104" s="124" t="s">
        <v>298</v>
      </c>
      <c r="G104" s="138" t="s">
        <v>272</v>
      </c>
      <c r="H104" s="230">
        <v>117710</v>
      </c>
      <c r="I104" s="127">
        <v>13090.64</v>
      </c>
      <c r="J104" s="242">
        <v>13090.64</v>
      </c>
      <c r="K104" s="3" t="s">
        <v>121</v>
      </c>
      <c r="L104" s="127">
        <f t="shared" si="40"/>
        <v>0</v>
      </c>
      <c r="P104" s="2"/>
    </row>
    <row r="105" spans="1:16" s="86" customFormat="1" ht="38.25" outlineLevel="2">
      <c r="A105" s="122" t="s">
        <v>169</v>
      </c>
      <c r="B105" s="7" t="s">
        <v>0</v>
      </c>
      <c r="C105" s="7" t="s">
        <v>48</v>
      </c>
      <c r="D105" s="7" t="s">
        <v>56</v>
      </c>
      <c r="E105" s="7" t="s">
        <v>1</v>
      </c>
      <c r="F105" s="5" t="s">
        <v>121</v>
      </c>
      <c r="G105" s="107" t="s">
        <v>121</v>
      </c>
      <c r="H105" s="125">
        <f>SUM(H107:H108)</f>
        <v>712177900</v>
      </c>
      <c r="I105" s="125">
        <f>SUM(I107:I108)</f>
        <v>123024405</v>
      </c>
      <c r="J105" s="241">
        <f>SUM(J106:J108)</f>
        <v>112824888.36</v>
      </c>
      <c r="K105" s="236">
        <f t="shared" ref="K105" si="41">SUM(K106:K108)</f>
        <v>0</v>
      </c>
      <c r="L105" s="125">
        <f>SUM(L106:L108)</f>
        <v>10199516.640000006</v>
      </c>
      <c r="P105" s="2"/>
    </row>
    <row r="106" spans="1:16" s="86" customFormat="1" ht="25.5" outlineLevel="2">
      <c r="A106" s="93" t="s">
        <v>205</v>
      </c>
      <c r="B106" s="73" t="s">
        <v>0</v>
      </c>
      <c r="C106" s="73" t="s">
        <v>48</v>
      </c>
      <c r="D106" s="73" t="s">
        <v>56</v>
      </c>
      <c r="E106" s="73" t="s">
        <v>9</v>
      </c>
      <c r="F106" s="215"/>
      <c r="G106" s="216"/>
      <c r="H106" s="126">
        <v>0</v>
      </c>
      <c r="I106" s="126">
        <v>0</v>
      </c>
      <c r="J106" s="243">
        <v>-23996.880000000001</v>
      </c>
      <c r="K106" s="217"/>
      <c r="L106" s="127">
        <f t="shared" ref="L106:L108" si="42">I106-J106</f>
        <v>23996.880000000001</v>
      </c>
      <c r="P106" s="97"/>
    </row>
    <row r="107" spans="1:16" s="91" customFormat="1" ht="33.75" outlineLevel="4">
      <c r="A107" s="93" t="s">
        <v>104</v>
      </c>
      <c r="B107" s="73" t="s">
        <v>0</v>
      </c>
      <c r="C107" s="73" t="s">
        <v>48</v>
      </c>
      <c r="D107" s="73" t="s">
        <v>56</v>
      </c>
      <c r="E107" s="73" t="s">
        <v>4</v>
      </c>
      <c r="F107" s="124" t="s">
        <v>305</v>
      </c>
      <c r="G107" s="136" t="s">
        <v>272</v>
      </c>
      <c r="H107" s="218">
        <v>5350000</v>
      </c>
      <c r="I107" s="218">
        <v>1045588</v>
      </c>
      <c r="J107" s="244">
        <v>716437.89</v>
      </c>
      <c r="K107" s="85" t="s">
        <v>121</v>
      </c>
      <c r="L107" s="127">
        <f t="shared" si="42"/>
        <v>329150.11</v>
      </c>
      <c r="M107" s="72"/>
      <c r="P107" s="2"/>
    </row>
    <row r="108" spans="1:16" s="90" customFormat="1" ht="33.75" outlineLevel="4">
      <c r="A108" s="93" t="s">
        <v>205</v>
      </c>
      <c r="B108" s="73" t="s">
        <v>0</v>
      </c>
      <c r="C108" s="73" t="s">
        <v>48</v>
      </c>
      <c r="D108" s="73" t="s">
        <v>56</v>
      </c>
      <c r="E108" s="73" t="s">
        <v>9</v>
      </c>
      <c r="F108" s="124" t="s">
        <v>305</v>
      </c>
      <c r="G108" s="136" t="s">
        <v>272</v>
      </c>
      <c r="H108" s="127">
        <v>706827900</v>
      </c>
      <c r="I108" s="127">
        <v>121978817</v>
      </c>
      <c r="J108" s="242">
        <v>112132447.34999999</v>
      </c>
      <c r="K108" s="102" t="s">
        <v>121</v>
      </c>
      <c r="L108" s="127">
        <f t="shared" si="42"/>
        <v>9846369.650000006</v>
      </c>
      <c r="M108" s="95"/>
      <c r="P108" s="2"/>
    </row>
    <row r="109" spans="1:16" s="91" customFormat="1" ht="25.5" outlineLevel="4">
      <c r="A109" s="122" t="s">
        <v>301</v>
      </c>
      <c r="B109" s="7" t="s">
        <v>0</v>
      </c>
      <c r="C109" s="7" t="s">
        <v>48</v>
      </c>
      <c r="D109" s="7" t="s">
        <v>232</v>
      </c>
      <c r="E109" s="7" t="s">
        <v>1</v>
      </c>
      <c r="F109" s="5"/>
      <c r="G109" s="107"/>
      <c r="H109" s="125">
        <f>SUM(H110:H110)</f>
        <v>22678</v>
      </c>
      <c r="I109" s="125">
        <f>SUM(I110:I110)</f>
        <v>22678</v>
      </c>
      <c r="J109" s="241">
        <f>SUM(J110:J110)</f>
        <v>22678</v>
      </c>
      <c r="K109" s="236">
        <f t="shared" ref="K109" si="43">SUM(K110:K110)</f>
        <v>0</v>
      </c>
      <c r="L109" s="125">
        <f>SUM(L110:L110)</f>
        <v>0</v>
      </c>
      <c r="M109" s="72"/>
      <c r="P109" s="2"/>
    </row>
    <row r="110" spans="1:16" s="86" customFormat="1" ht="25.5" outlineLevel="2">
      <c r="A110" s="93" t="s">
        <v>229</v>
      </c>
      <c r="B110" s="73" t="s">
        <v>0</v>
      </c>
      <c r="C110" s="73" t="s">
        <v>48</v>
      </c>
      <c r="D110" s="73">
        <v>2240152520</v>
      </c>
      <c r="E110" s="73">
        <v>321</v>
      </c>
      <c r="F110" s="92"/>
      <c r="G110" s="145"/>
      <c r="H110" s="127">
        <v>22678</v>
      </c>
      <c r="I110" s="127">
        <v>22678</v>
      </c>
      <c r="J110" s="242">
        <v>22678</v>
      </c>
      <c r="K110" s="88">
        <f>I110-J110</f>
        <v>0</v>
      </c>
      <c r="L110" s="127">
        <f>I110-J110</f>
        <v>0</v>
      </c>
      <c r="P110" s="2"/>
    </row>
    <row r="111" spans="1:16" s="91" customFormat="1" ht="25.5" outlineLevel="4">
      <c r="A111" s="122" t="s">
        <v>170</v>
      </c>
      <c r="B111" s="7" t="s">
        <v>0</v>
      </c>
      <c r="C111" s="7" t="s">
        <v>48</v>
      </c>
      <c r="D111" s="7" t="s">
        <v>57</v>
      </c>
      <c r="E111" s="7" t="s">
        <v>1</v>
      </c>
      <c r="F111" s="5" t="s">
        <v>121</v>
      </c>
      <c r="G111" s="107" t="s">
        <v>121</v>
      </c>
      <c r="H111" s="125">
        <f>SUM(H112)</f>
        <v>3660000</v>
      </c>
      <c r="I111" s="125">
        <f>SUM(I112)</f>
        <v>0</v>
      </c>
      <c r="J111" s="241">
        <f t="shared" ref="J111:K111" si="44">SUM(J112)</f>
        <v>0</v>
      </c>
      <c r="K111" s="236">
        <f t="shared" si="44"/>
        <v>0</v>
      </c>
      <c r="L111" s="125">
        <f>SUM(L112)</f>
        <v>0</v>
      </c>
      <c r="M111" s="72"/>
      <c r="P111" s="2"/>
    </row>
    <row r="112" spans="1:16" s="90" customFormat="1" ht="25.5" outlineLevel="4">
      <c r="A112" s="93" t="s">
        <v>205</v>
      </c>
      <c r="B112" s="73" t="s">
        <v>0</v>
      </c>
      <c r="C112" s="73" t="s">
        <v>48</v>
      </c>
      <c r="D112" s="73" t="s">
        <v>57</v>
      </c>
      <c r="E112" s="73" t="s">
        <v>9</v>
      </c>
      <c r="F112" s="101" t="s">
        <v>121</v>
      </c>
      <c r="G112" s="144" t="s">
        <v>121</v>
      </c>
      <c r="H112" s="127">
        <v>3660000</v>
      </c>
      <c r="I112" s="127">
        <v>0</v>
      </c>
      <c r="J112" s="242">
        <v>0</v>
      </c>
      <c r="K112" s="102" t="s">
        <v>121</v>
      </c>
      <c r="L112" s="127">
        <f>I112-J112</f>
        <v>0</v>
      </c>
      <c r="M112" s="95"/>
      <c r="P112" s="2"/>
    </row>
    <row r="113" spans="1:16" s="90" customFormat="1" ht="25.5" outlineLevel="4">
      <c r="A113" s="122" t="s">
        <v>231</v>
      </c>
      <c r="B113" s="7" t="s">
        <v>0</v>
      </c>
      <c r="C113" s="7" t="s">
        <v>48</v>
      </c>
      <c r="D113" s="7" t="s">
        <v>232</v>
      </c>
      <c r="E113" s="7" t="s">
        <v>1</v>
      </c>
      <c r="F113" s="5"/>
      <c r="G113" s="107"/>
      <c r="H113" s="125">
        <f>SUM(H114:H115)</f>
        <v>0</v>
      </c>
      <c r="I113" s="125">
        <f>SUM(I114:I115)</f>
        <v>0</v>
      </c>
      <c r="J113" s="241">
        <f>SUM(J114:J115)</f>
        <v>0</v>
      </c>
      <c r="K113" s="236">
        <f t="shared" ref="K113" si="45">SUM(K114:K115)</f>
        <v>0</v>
      </c>
      <c r="L113" s="125">
        <f>SUM(L114:L115)</f>
        <v>0</v>
      </c>
      <c r="M113" s="95"/>
      <c r="P113" s="2"/>
    </row>
    <row r="114" spans="1:16" s="91" customFormat="1" outlineLevel="4">
      <c r="A114" s="93" t="s">
        <v>104</v>
      </c>
      <c r="B114" s="73" t="s">
        <v>0</v>
      </c>
      <c r="C114" s="73" t="s">
        <v>48</v>
      </c>
      <c r="D114" s="73" t="s">
        <v>232</v>
      </c>
      <c r="E114" s="73" t="s">
        <v>4</v>
      </c>
      <c r="F114" s="92"/>
      <c r="G114" s="145"/>
      <c r="H114" s="127">
        <v>0</v>
      </c>
      <c r="I114" s="127">
        <v>0</v>
      </c>
      <c r="J114" s="242">
        <v>0</v>
      </c>
      <c r="K114" s="119">
        <f>I114-J114</f>
        <v>0</v>
      </c>
      <c r="L114" s="127">
        <f>I114-J114</f>
        <v>0</v>
      </c>
      <c r="M114" s="72"/>
      <c r="P114" s="2"/>
    </row>
    <row r="115" spans="1:16" s="86" customFormat="1" ht="25.5" outlineLevel="1">
      <c r="A115" s="93" t="s">
        <v>229</v>
      </c>
      <c r="B115" s="73" t="s">
        <v>0</v>
      </c>
      <c r="C115" s="73" t="s">
        <v>48</v>
      </c>
      <c r="D115" s="73" t="s">
        <v>232</v>
      </c>
      <c r="E115" s="73" t="s">
        <v>37</v>
      </c>
      <c r="F115" s="92"/>
      <c r="G115" s="145"/>
      <c r="H115" s="127">
        <v>0</v>
      </c>
      <c r="I115" s="127">
        <v>0</v>
      </c>
      <c r="J115" s="242">
        <v>0</v>
      </c>
      <c r="K115" s="88">
        <f>I115-J115</f>
        <v>0</v>
      </c>
      <c r="L115" s="127">
        <f>I115-J115</f>
        <v>0</v>
      </c>
      <c r="P115" s="2"/>
    </row>
    <row r="116" spans="1:16" s="97" customFormat="1" ht="25.5" outlineLevel="2">
      <c r="A116" s="122" t="s">
        <v>171</v>
      </c>
      <c r="B116" s="7" t="s">
        <v>0</v>
      </c>
      <c r="C116" s="7" t="s">
        <v>48</v>
      </c>
      <c r="D116" s="7" t="s">
        <v>58</v>
      </c>
      <c r="E116" s="7" t="s">
        <v>1</v>
      </c>
      <c r="F116" s="5" t="s">
        <v>121</v>
      </c>
      <c r="G116" s="107" t="s">
        <v>121</v>
      </c>
      <c r="H116" s="125">
        <f>SUM(H117:H118)</f>
        <v>39314000</v>
      </c>
      <c r="I116" s="125">
        <f>SUM(I117:I118)</f>
        <v>6248500</v>
      </c>
      <c r="J116" s="241">
        <f t="shared" ref="J116:K116" si="46">SUM(J117:J118)</f>
        <v>6221373.9100000001</v>
      </c>
      <c r="K116" s="236">
        <f t="shared" si="46"/>
        <v>0</v>
      </c>
      <c r="L116" s="125">
        <f>SUM(L117:L118)</f>
        <v>27126.089999999625</v>
      </c>
      <c r="P116" s="2"/>
    </row>
    <row r="117" spans="1:16" s="91" customFormat="1" outlineLevel="4">
      <c r="A117" s="93" t="s">
        <v>104</v>
      </c>
      <c r="B117" s="73" t="s">
        <v>0</v>
      </c>
      <c r="C117" s="73" t="s">
        <v>48</v>
      </c>
      <c r="D117" s="73" t="s">
        <v>58</v>
      </c>
      <c r="E117" s="73" t="s">
        <v>4</v>
      </c>
      <c r="F117" s="101" t="s">
        <v>121</v>
      </c>
      <c r="G117" s="144" t="s">
        <v>121</v>
      </c>
      <c r="H117" s="127">
        <v>200000</v>
      </c>
      <c r="I117" s="127">
        <v>45500</v>
      </c>
      <c r="J117" s="242">
        <v>33384.51</v>
      </c>
      <c r="K117" s="85" t="s">
        <v>121</v>
      </c>
      <c r="L117" s="127">
        <f t="shared" ref="L117:L118" si="47">I117-J117</f>
        <v>12115.489999999998</v>
      </c>
      <c r="M117" s="72"/>
      <c r="P117" s="2"/>
    </row>
    <row r="118" spans="1:16" s="86" customFormat="1" ht="25.5" outlineLevel="2">
      <c r="A118" s="93" t="s">
        <v>208</v>
      </c>
      <c r="B118" s="73" t="s">
        <v>0</v>
      </c>
      <c r="C118" s="73" t="s">
        <v>48</v>
      </c>
      <c r="D118" s="73" t="s">
        <v>58</v>
      </c>
      <c r="E118" s="73" t="s">
        <v>37</v>
      </c>
      <c r="F118" s="94" t="s">
        <v>121</v>
      </c>
      <c r="G118" s="143" t="s">
        <v>121</v>
      </c>
      <c r="H118" s="127">
        <v>39114000</v>
      </c>
      <c r="I118" s="127">
        <v>6203000</v>
      </c>
      <c r="J118" s="242">
        <v>6187989.4000000004</v>
      </c>
      <c r="K118" s="96" t="s">
        <v>121</v>
      </c>
      <c r="L118" s="127">
        <f t="shared" si="47"/>
        <v>15010.599999999627</v>
      </c>
      <c r="P118" s="2"/>
    </row>
    <row r="119" spans="1:16" s="97" customFormat="1" ht="63.75" outlineLevel="2">
      <c r="A119" s="122" t="s">
        <v>172</v>
      </c>
      <c r="B119" s="7" t="s">
        <v>0</v>
      </c>
      <c r="C119" s="7" t="s">
        <v>48</v>
      </c>
      <c r="D119" s="7" t="s">
        <v>59</v>
      </c>
      <c r="E119" s="7" t="s">
        <v>1</v>
      </c>
      <c r="F119" s="5" t="s">
        <v>121</v>
      </c>
      <c r="G119" s="107" t="s">
        <v>121</v>
      </c>
      <c r="H119" s="125">
        <f>SUM(H120:H121)</f>
        <v>6551250</v>
      </c>
      <c r="I119" s="125">
        <f>SUM(I120:I121)</f>
        <v>644268.19999999995</v>
      </c>
      <c r="J119" s="241">
        <f t="shared" ref="J119:K119" si="48">SUM(J120:J121)</f>
        <v>638199.07999999996</v>
      </c>
      <c r="K119" s="236">
        <f t="shared" si="48"/>
        <v>0</v>
      </c>
      <c r="L119" s="125">
        <f>SUM(L120:L121)</f>
        <v>6069.1200000000008</v>
      </c>
      <c r="P119" s="2"/>
    </row>
    <row r="120" spans="1:16" s="91" customFormat="1" outlineLevel="4">
      <c r="A120" s="93" t="s">
        <v>104</v>
      </c>
      <c r="B120" s="73" t="s">
        <v>0</v>
      </c>
      <c r="C120" s="73" t="s">
        <v>48</v>
      </c>
      <c r="D120" s="73" t="s">
        <v>59</v>
      </c>
      <c r="E120" s="73" t="s">
        <v>4</v>
      </c>
      <c r="F120" s="101" t="s">
        <v>121</v>
      </c>
      <c r="G120" s="144" t="s">
        <v>121</v>
      </c>
      <c r="H120" s="127">
        <v>35250</v>
      </c>
      <c r="I120" s="127">
        <v>8268.2000000000007</v>
      </c>
      <c r="J120" s="242">
        <v>2199.08</v>
      </c>
      <c r="K120" s="102" t="s">
        <v>121</v>
      </c>
      <c r="L120" s="127">
        <f t="shared" ref="L120:L121" si="49">I120-J120</f>
        <v>6069.1200000000008</v>
      </c>
      <c r="M120" s="72"/>
      <c r="P120" s="2"/>
    </row>
    <row r="121" spans="1:16" s="86" customFormat="1" ht="25.5" outlineLevel="2">
      <c r="A121" s="93" t="s">
        <v>208</v>
      </c>
      <c r="B121" s="73" t="s">
        <v>0</v>
      </c>
      <c r="C121" s="73" t="s">
        <v>48</v>
      </c>
      <c r="D121" s="73" t="s">
        <v>59</v>
      </c>
      <c r="E121" s="73" t="s">
        <v>37</v>
      </c>
      <c r="F121" s="94" t="s">
        <v>121</v>
      </c>
      <c r="G121" s="143" t="s">
        <v>121</v>
      </c>
      <c r="H121" s="127">
        <v>6516000</v>
      </c>
      <c r="I121" s="127">
        <v>636000</v>
      </c>
      <c r="J121" s="242">
        <v>636000</v>
      </c>
      <c r="K121" s="96" t="s">
        <v>121</v>
      </c>
      <c r="L121" s="127">
        <f t="shared" si="49"/>
        <v>0</v>
      </c>
      <c r="P121" s="2"/>
    </row>
    <row r="122" spans="1:16" s="86" customFormat="1" ht="102" outlineLevel="2">
      <c r="A122" s="122" t="s">
        <v>173</v>
      </c>
      <c r="B122" s="7" t="s">
        <v>0</v>
      </c>
      <c r="C122" s="7" t="s">
        <v>48</v>
      </c>
      <c r="D122" s="7" t="s">
        <v>60</v>
      </c>
      <c r="E122" s="7" t="s">
        <v>1</v>
      </c>
      <c r="F122" s="5" t="s">
        <v>121</v>
      </c>
      <c r="G122" s="107" t="s">
        <v>121</v>
      </c>
      <c r="H122" s="125">
        <f>SUM(H123:H125)</f>
        <v>5877800</v>
      </c>
      <c r="I122" s="125">
        <f>SUM(I123:I125)</f>
        <v>3490113</v>
      </c>
      <c r="J122" s="241">
        <f>SUM(J123:J125)</f>
        <v>1700461.6199999999</v>
      </c>
      <c r="K122" s="236">
        <f t="shared" ref="K122" si="50">SUM(K123:K125)</f>
        <v>0</v>
      </c>
      <c r="L122" s="125">
        <f>SUM(L123:L125)</f>
        <v>1789651.3800000001</v>
      </c>
      <c r="P122" s="2"/>
    </row>
    <row r="123" spans="1:16" s="86" customFormat="1" outlineLevel="2">
      <c r="A123" s="245" t="s">
        <v>104</v>
      </c>
      <c r="B123" s="220" t="s">
        <v>0</v>
      </c>
      <c r="C123" s="220" t="s">
        <v>48</v>
      </c>
      <c r="D123" s="220">
        <v>2211471150</v>
      </c>
      <c r="E123" s="220" t="s">
        <v>4</v>
      </c>
      <c r="F123" s="227"/>
      <c r="G123" s="228"/>
      <c r="H123" s="228"/>
      <c r="I123" s="228"/>
      <c r="J123" s="246">
        <v>-5.85</v>
      </c>
      <c r="K123" s="217"/>
      <c r="L123" s="127">
        <f>I123-J123</f>
        <v>5.85</v>
      </c>
      <c r="P123" s="97"/>
    </row>
    <row r="124" spans="1:16" s="91" customFormat="1" outlineLevel="4">
      <c r="A124" s="223" t="s">
        <v>104</v>
      </c>
      <c r="B124" s="224" t="s">
        <v>0</v>
      </c>
      <c r="C124" s="224" t="s">
        <v>48</v>
      </c>
      <c r="D124" s="224" t="s">
        <v>60</v>
      </c>
      <c r="E124" s="224" t="s">
        <v>4</v>
      </c>
      <c r="F124" s="225" t="s">
        <v>121</v>
      </c>
      <c r="G124" s="226" t="s">
        <v>121</v>
      </c>
      <c r="H124" s="127">
        <f>131200/2</f>
        <v>65600</v>
      </c>
      <c r="I124" s="127">
        <v>32550</v>
      </c>
      <c r="J124" s="242">
        <v>10073.07</v>
      </c>
      <c r="K124" s="102" t="s">
        <v>121</v>
      </c>
      <c r="L124" s="127">
        <f>I124-J124</f>
        <v>22476.93</v>
      </c>
      <c r="M124" s="72"/>
      <c r="P124" s="2"/>
    </row>
    <row r="125" spans="1:16" s="86" customFormat="1" ht="25.5" outlineLevel="2">
      <c r="A125" s="93" t="s">
        <v>205</v>
      </c>
      <c r="B125" s="73" t="s">
        <v>0</v>
      </c>
      <c r="C125" s="73" t="s">
        <v>48</v>
      </c>
      <c r="D125" s="73" t="s">
        <v>60</v>
      </c>
      <c r="E125" s="73" t="s">
        <v>9</v>
      </c>
      <c r="F125" s="101" t="s">
        <v>121</v>
      </c>
      <c r="G125" s="144" t="s">
        <v>121</v>
      </c>
      <c r="H125" s="127">
        <f>11624400/2</f>
        <v>5812200</v>
      </c>
      <c r="I125" s="127">
        <v>3457563</v>
      </c>
      <c r="J125" s="242">
        <v>1690394.4</v>
      </c>
      <c r="K125" s="102" t="s">
        <v>121</v>
      </c>
      <c r="L125" s="127">
        <f t="shared" ref="L125" si="51">I125-J125</f>
        <v>1767168.6</v>
      </c>
      <c r="P125" s="2"/>
    </row>
    <row r="126" spans="1:16" s="86" customFormat="1" ht="76.5" outlineLevel="2">
      <c r="A126" s="122" t="s">
        <v>174</v>
      </c>
      <c r="B126" s="7" t="s">
        <v>0</v>
      </c>
      <c r="C126" s="7" t="s">
        <v>48</v>
      </c>
      <c r="D126" s="7" t="s">
        <v>61</v>
      </c>
      <c r="E126" s="7" t="s">
        <v>1</v>
      </c>
      <c r="F126" s="5" t="s">
        <v>121</v>
      </c>
      <c r="G126" s="107" t="s">
        <v>121</v>
      </c>
      <c r="H126" s="125">
        <f>SUM(H127:H129)</f>
        <v>937650</v>
      </c>
      <c r="I126" s="125">
        <f>SUM(I127:I129)</f>
        <v>189514</v>
      </c>
      <c r="J126" s="241">
        <f t="shared" ref="J126:K126" si="52">SUM(J127:J129)</f>
        <v>75574.150000000009</v>
      </c>
      <c r="K126" s="236">
        <f t="shared" si="52"/>
        <v>0</v>
      </c>
      <c r="L126" s="125">
        <f>SUM(L127:L129)</f>
        <v>113939.84999999999</v>
      </c>
      <c r="P126" s="2"/>
    </row>
    <row r="127" spans="1:16" s="86" customFormat="1" outlineLevel="1">
      <c r="A127" s="93" t="s">
        <v>104</v>
      </c>
      <c r="B127" s="73" t="s">
        <v>0</v>
      </c>
      <c r="C127" s="73" t="s">
        <v>48</v>
      </c>
      <c r="D127" s="73" t="s">
        <v>61</v>
      </c>
      <c r="E127" s="73" t="s">
        <v>4</v>
      </c>
      <c r="F127" s="101" t="s">
        <v>121</v>
      </c>
      <c r="G127" s="144" t="s">
        <v>121</v>
      </c>
      <c r="H127" s="127">
        <v>11200</v>
      </c>
      <c r="I127" s="127">
        <v>2142</v>
      </c>
      <c r="J127" s="242">
        <v>916.57</v>
      </c>
      <c r="K127" s="102" t="s">
        <v>121</v>
      </c>
      <c r="L127" s="127">
        <f t="shared" ref="L127:L129" si="53">I127-J127</f>
        <v>1225.4299999999998</v>
      </c>
      <c r="P127" s="2"/>
    </row>
    <row r="128" spans="1:16" s="91" customFormat="1" ht="25.5" outlineLevel="4">
      <c r="A128" s="93" t="s">
        <v>205</v>
      </c>
      <c r="B128" s="73" t="s">
        <v>0</v>
      </c>
      <c r="C128" s="73" t="s">
        <v>48</v>
      </c>
      <c r="D128" s="73" t="s">
        <v>61</v>
      </c>
      <c r="E128" s="73" t="s">
        <v>9</v>
      </c>
      <c r="F128" s="101" t="s">
        <v>121</v>
      </c>
      <c r="G128" s="144" t="s">
        <v>121</v>
      </c>
      <c r="H128" s="127">
        <v>619050</v>
      </c>
      <c r="I128" s="127">
        <v>187372</v>
      </c>
      <c r="J128" s="242">
        <v>74657.58</v>
      </c>
      <c r="K128" s="102" t="s">
        <v>121</v>
      </c>
      <c r="L128" s="127">
        <f t="shared" si="53"/>
        <v>112714.42</v>
      </c>
      <c r="M128" s="72"/>
      <c r="P128" s="2"/>
    </row>
    <row r="129" spans="1:16" s="97" customFormat="1" ht="38.25" outlineLevel="2">
      <c r="A129" s="93" t="s">
        <v>204</v>
      </c>
      <c r="B129" s="73" t="s">
        <v>0</v>
      </c>
      <c r="C129" s="73" t="s">
        <v>48</v>
      </c>
      <c r="D129" s="73" t="s">
        <v>61</v>
      </c>
      <c r="E129" s="73" t="s">
        <v>15</v>
      </c>
      <c r="F129" s="101" t="s">
        <v>121</v>
      </c>
      <c r="G129" s="144" t="s">
        <v>121</v>
      </c>
      <c r="H129" s="127">
        <v>307400</v>
      </c>
      <c r="I129" s="127">
        <v>0</v>
      </c>
      <c r="J129" s="242">
        <v>0</v>
      </c>
      <c r="K129" s="85" t="s">
        <v>121</v>
      </c>
      <c r="L129" s="127">
        <f t="shared" si="53"/>
        <v>0</v>
      </c>
      <c r="P129" s="2"/>
    </row>
    <row r="130" spans="1:16" s="91" customFormat="1" ht="38.25" outlineLevel="4">
      <c r="A130" s="122" t="s">
        <v>175</v>
      </c>
      <c r="B130" s="7" t="s">
        <v>0</v>
      </c>
      <c r="C130" s="7" t="s">
        <v>48</v>
      </c>
      <c r="D130" s="7" t="s">
        <v>62</v>
      </c>
      <c r="E130" s="7" t="s">
        <v>1</v>
      </c>
      <c r="F130" s="5" t="s">
        <v>121</v>
      </c>
      <c r="G130" s="107" t="s">
        <v>121</v>
      </c>
      <c r="H130" s="125">
        <f>SUM(H131)</f>
        <v>2080000</v>
      </c>
      <c r="I130" s="125">
        <f>SUM(I131)</f>
        <v>0</v>
      </c>
      <c r="J130" s="241">
        <f t="shared" ref="J130:K130" si="54">SUM(J131)</f>
        <v>0</v>
      </c>
      <c r="K130" s="236">
        <f t="shared" si="54"/>
        <v>0</v>
      </c>
      <c r="L130" s="125">
        <f>SUM(L131)</f>
        <v>0</v>
      </c>
      <c r="M130" s="72"/>
      <c r="P130" s="2"/>
    </row>
    <row r="131" spans="1:16" s="86" customFormat="1" ht="25.5" outlineLevel="2">
      <c r="A131" s="93" t="s">
        <v>208</v>
      </c>
      <c r="B131" s="73" t="s">
        <v>0</v>
      </c>
      <c r="C131" s="73" t="s">
        <v>48</v>
      </c>
      <c r="D131" s="73" t="s">
        <v>62</v>
      </c>
      <c r="E131" s="73" t="s">
        <v>37</v>
      </c>
      <c r="F131" s="94" t="s">
        <v>121</v>
      </c>
      <c r="G131" s="143" t="s">
        <v>121</v>
      </c>
      <c r="H131" s="127">
        <v>2080000</v>
      </c>
      <c r="I131" s="127">
        <v>0</v>
      </c>
      <c r="J131" s="242">
        <v>0</v>
      </c>
      <c r="K131" s="96" t="s">
        <v>121</v>
      </c>
      <c r="L131" s="127">
        <f>I131-J131</f>
        <v>0</v>
      </c>
      <c r="P131" s="2"/>
    </row>
    <row r="132" spans="1:16" s="97" customFormat="1" ht="51" outlineLevel="2">
      <c r="A132" s="122" t="s">
        <v>176</v>
      </c>
      <c r="B132" s="7" t="s">
        <v>0</v>
      </c>
      <c r="C132" s="7" t="s">
        <v>48</v>
      </c>
      <c r="D132" s="7" t="s">
        <v>63</v>
      </c>
      <c r="E132" s="7" t="s">
        <v>1</v>
      </c>
      <c r="F132" s="5" t="s">
        <v>121</v>
      </c>
      <c r="G132" s="107" t="s">
        <v>121</v>
      </c>
      <c r="H132" s="125">
        <f>SUM(H133:H134)</f>
        <v>3613300</v>
      </c>
      <c r="I132" s="125">
        <f>SUM(I133:I134)</f>
        <v>544250.4</v>
      </c>
      <c r="J132" s="241">
        <f t="shared" ref="J132:K132" si="55">SUM(J133:J134)</f>
        <v>543769.59999999998</v>
      </c>
      <c r="K132" s="236">
        <f t="shared" si="55"/>
        <v>0</v>
      </c>
      <c r="L132" s="125">
        <f>SUM(L133:L134)</f>
        <v>480.79999999999973</v>
      </c>
      <c r="P132" s="2"/>
    </row>
    <row r="133" spans="1:16" s="91" customFormat="1" outlineLevel="4">
      <c r="A133" s="93" t="s">
        <v>104</v>
      </c>
      <c r="B133" s="73" t="s">
        <v>0</v>
      </c>
      <c r="C133" s="73" t="s">
        <v>48</v>
      </c>
      <c r="D133" s="73" t="s">
        <v>63</v>
      </c>
      <c r="E133" s="73" t="s">
        <v>4</v>
      </c>
      <c r="F133" s="101" t="s">
        <v>121</v>
      </c>
      <c r="G133" s="144" t="s">
        <v>121</v>
      </c>
      <c r="H133" s="127">
        <v>22700</v>
      </c>
      <c r="I133" s="127">
        <v>4250.3999999999996</v>
      </c>
      <c r="J133" s="242">
        <v>3769.6</v>
      </c>
      <c r="K133" s="102" t="s">
        <v>121</v>
      </c>
      <c r="L133" s="127">
        <f t="shared" ref="L133:L134" si="56">I133-J133</f>
        <v>480.79999999999973</v>
      </c>
      <c r="M133" s="72"/>
      <c r="P133" s="2"/>
    </row>
    <row r="134" spans="1:16" s="97" customFormat="1" ht="25.5" outlineLevel="2">
      <c r="A134" s="93" t="s">
        <v>208</v>
      </c>
      <c r="B134" s="73" t="s">
        <v>0</v>
      </c>
      <c r="C134" s="73" t="s">
        <v>48</v>
      </c>
      <c r="D134" s="73" t="s">
        <v>63</v>
      </c>
      <c r="E134" s="73" t="s">
        <v>37</v>
      </c>
      <c r="F134" s="94" t="s">
        <v>121</v>
      </c>
      <c r="G134" s="143" t="s">
        <v>121</v>
      </c>
      <c r="H134" s="127">
        <v>3590600</v>
      </c>
      <c r="I134" s="127">
        <v>540000</v>
      </c>
      <c r="J134" s="242">
        <v>540000</v>
      </c>
      <c r="K134" s="96" t="s">
        <v>121</v>
      </c>
      <c r="L134" s="127">
        <f t="shared" si="56"/>
        <v>0</v>
      </c>
      <c r="P134" s="2"/>
    </row>
    <row r="135" spans="1:16" s="91" customFormat="1" ht="51" outlineLevel="4">
      <c r="A135" s="122" t="s">
        <v>177</v>
      </c>
      <c r="B135" s="7" t="s">
        <v>0</v>
      </c>
      <c r="C135" s="7" t="s">
        <v>48</v>
      </c>
      <c r="D135" s="7" t="s">
        <v>64</v>
      </c>
      <c r="E135" s="7" t="s">
        <v>1</v>
      </c>
      <c r="F135" s="5" t="s">
        <v>121</v>
      </c>
      <c r="G135" s="107" t="s">
        <v>121</v>
      </c>
      <c r="H135" s="125">
        <f>SUM(H136)</f>
        <v>2886300</v>
      </c>
      <c r="I135" s="125">
        <f>SUM(I136)</f>
        <v>0</v>
      </c>
      <c r="J135" s="241">
        <f t="shared" ref="J135:K135" si="57">SUM(J136)</f>
        <v>0</v>
      </c>
      <c r="K135" s="236">
        <f t="shared" si="57"/>
        <v>0</v>
      </c>
      <c r="L135" s="125">
        <f>SUM(L136)</f>
        <v>0</v>
      </c>
      <c r="M135" s="72"/>
      <c r="P135" s="2"/>
    </row>
    <row r="136" spans="1:16" s="86" customFormat="1" ht="25.5" outlineLevel="1">
      <c r="A136" s="93" t="s">
        <v>208</v>
      </c>
      <c r="B136" s="73" t="s">
        <v>0</v>
      </c>
      <c r="C136" s="73" t="s">
        <v>48</v>
      </c>
      <c r="D136" s="73" t="s">
        <v>64</v>
      </c>
      <c r="E136" s="73" t="s">
        <v>37</v>
      </c>
      <c r="F136" s="94" t="s">
        <v>121</v>
      </c>
      <c r="G136" s="143" t="s">
        <v>121</v>
      </c>
      <c r="H136" s="127">
        <v>2886300</v>
      </c>
      <c r="I136" s="127">
        <v>0</v>
      </c>
      <c r="J136" s="242">
        <v>0</v>
      </c>
      <c r="K136" s="96" t="s">
        <v>121</v>
      </c>
      <c r="L136" s="127">
        <f>I136-J136</f>
        <v>0</v>
      </c>
      <c r="P136" s="2"/>
    </row>
    <row r="137" spans="1:16" s="97" customFormat="1" outlineLevel="2">
      <c r="A137" s="122" t="s">
        <v>178</v>
      </c>
      <c r="B137" s="7" t="s">
        <v>0</v>
      </c>
      <c r="C137" s="7" t="s">
        <v>48</v>
      </c>
      <c r="D137" s="7" t="s">
        <v>228</v>
      </c>
      <c r="E137" s="7" t="s">
        <v>1</v>
      </c>
      <c r="F137" s="5"/>
      <c r="G137" s="107"/>
      <c r="H137" s="125">
        <f>SUM(H138:H139)</f>
        <v>0</v>
      </c>
      <c r="I137" s="125">
        <f>SUM(I138:I139)</f>
        <v>0</v>
      </c>
      <c r="J137" s="241">
        <f t="shared" ref="J137:K137" si="58">SUM(J138:J139)</f>
        <v>-14594</v>
      </c>
      <c r="K137" s="236">
        <f t="shared" si="58"/>
        <v>0</v>
      </c>
      <c r="L137" s="125">
        <f>SUM(L138:L139)</f>
        <v>14594</v>
      </c>
      <c r="P137" s="2"/>
    </row>
    <row r="138" spans="1:16" s="91" customFormat="1" outlineLevel="4">
      <c r="A138" s="93" t="s">
        <v>104</v>
      </c>
      <c r="B138" s="73" t="s">
        <v>0</v>
      </c>
      <c r="C138" s="73" t="s">
        <v>48</v>
      </c>
      <c r="D138" s="73" t="s">
        <v>228</v>
      </c>
      <c r="E138" s="73" t="s">
        <v>4</v>
      </c>
      <c r="F138" s="92"/>
      <c r="G138" s="145"/>
      <c r="H138" s="127">
        <v>0</v>
      </c>
      <c r="I138" s="127">
        <v>0</v>
      </c>
      <c r="J138" s="242">
        <v>0</v>
      </c>
      <c r="K138" s="85" t="s">
        <v>121</v>
      </c>
      <c r="L138" s="127">
        <f>I138-J138</f>
        <v>0</v>
      </c>
      <c r="M138" s="72"/>
      <c r="P138" s="2"/>
    </row>
    <row r="139" spans="1:16" s="86" customFormat="1" ht="25.5" outlineLevel="1">
      <c r="A139" s="93" t="s">
        <v>208</v>
      </c>
      <c r="B139" s="73" t="s">
        <v>0</v>
      </c>
      <c r="C139" s="73" t="s">
        <v>48</v>
      </c>
      <c r="D139" s="73" t="s">
        <v>228</v>
      </c>
      <c r="E139" s="73" t="s">
        <v>37</v>
      </c>
      <c r="F139" s="92"/>
      <c r="G139" s="145"/>
      <c r="H139" s="127">
        <v>0</v>
      </c>
      <c r="I139" s="127">
        <v>0</v>
      </c>
      <c r="J139" s="242">
        <v>-14594</v>
      </c>
      <c r="K139" s="96" t="s">
        <v>121</v>
      </c>
      <c r="L139" s="127">
        <f>I139-J139</f>
        <v>14594</v>
      </c>
      <c r="P139" s="2"/>
    </row>
    <row r="140" spans="1:16" s="97" customFormat="1" outlineLevel="2">
      <c r="A140" s="122" t="s">
        <v>178</v>
      </c>
      <c r="B140" s="7" t="s">
        <v>0</v>
      </c>
      <c r="C140" s="7" t="s">
        <v>48</v>
      </c>
      <c r="D140" s="7" t="s">
        <v>65</v>
      </c>
      <c r="E140" s="7" t="s">
        <v>1</v>
      </c>
      <c r="F140" s="5" t="s">
        <v>121</v>
      </c>
      <c r="G140" s="107" t="s">
        <v>121</v>
      </c>
      <c r="H140" s="125">
        <f>SUM(H141:H142)</f>
        <v>456575000</v>
      </c>
      <c r="I140" s="125">
        <f>SUM(I141:I142)</f>
        <v>71355914</v>
      </c>
      <c r="J140" s="241">
        <f t="shared" ref="J140:K140" si="59">SUM(J141:J142)</f>
        <v>71050545.129999995</v>
      </c>
      <c r="K140" s="236">
        <f t="shared" si="59"/>
        <v>0</v>
      </c>
      <c r="L140" s="125">
        <f>SUM(L141:L142)</f>
        <v>305368.87000000244</v>
      </c>
      <c r="P140" s="2"/>
    </row>
    <row r="141" spans="1:16" s="91" customFormat="1" outlineLevel="4">
      <c r="A141" s="93" t="s">
        <v>104</v>
      </c>
      <c r="B141" s="73" t="s">
        <v>0</v>
      </c>
      <c r="C141" s="73" t="s">
        <v>48</v>
      </c>
      <c r="D141" s="73" t="s">
        <v>65</v>
      </c>
      <c r="E141" s="73" t="s">
        <v>4</v>
      </c>
      <c r="F141" s="101" t="s">
        <v>121</v>
      </c>
      <c r="G141" s="144" t="s">
        <v>121</v>
      </c>
      <c r="H141" s="127">
        <v>3110400</v>
      </c>
      <c r="I141" s="127">
        <v>722879</v>
      </c>
      <c r="J141" s="242">
        <v>565268.93999999994</v>
      </c>
      <c r="K141" s="85" t="s">
        <v>121</v>
      </c>
      <c r="L141" s="127">
        <f t="shared" ref="L141:L142" si="60">I141-J141</f>
        <v>157610.06000000006</v>
      </c>
      <c r="M141" s="72"/>
      <c r="P141" s="2"/>
    </row>
    <row r="142" spans="1:16" s="86" customFormat="1" ht="25.5" outlineLevel="1">
      <c r="A142" s="93" t="s">
        <v>208</v>
      </c>
      <c r="B142" s="73" t="s">
        <v>0</v>
      </c>
      <c r="C142" s="73" t="s">
        <v>48</v>
      </c>
      <c r="D142" s="73" t="s">
        <v>65</v>
      </c>
      <c r="E142" s="73" t="s">
        <v>37</v>
      </c>
      <c r="F142" s="94" t="s">
        <v>121</v>
      </c>
      <c r="G142" s="143" t="s">
        <v>121</v>
      </c>
      <c r="H142" s="127">
        <v>453464600</v>
      </c>
      <c r="I142" s="127">
        <v>70633035</v>
      </c>
      <c r="J142" s="242">
        <v>70485276.189999998</v>
      </c>
      <c r="K142" s="96" t="s">
        <v>121</v>
      </c>
      <c r="L142" s="127">
        <f t="shared" si="60"/>
        <v>147758.81000000238</v>
      </c>
      <c r="P142" s="2"/>
    </row>
    <row r="143" spans="1:16" s="97" customFormat="1" ht="25.5" outlineLevel="2">
      <c r="A143" s="122" t="s">
        <v>179</v>
      </c>
      <c r="B143" s="7" t="s">
        <v>0</v>
      </c>
      <c r="C143" s="7" t="s">
        <v>48</v>
      </c>
      <c r="D143" s="7" t="s">
        <v>66</v>
      </c>
      <c r="E143" s="7" t="s">
        <v>1</v>
      </c>
      <c r="F143" s="5" t="s">
        <v>121</v>
      </c>
      <c r="G143" s="107" t="s">
        <v>121</v>
      </c>
      <c r="H143" s="125">
        <f>SUM(H144:H145)</f>
        <v>81409236</v>
      </c>
      <c r="I143" s="125">
        <f>SUM(I144:I145)</f>
        <v>12982370</v>
      </c>
      <c r="J143" s="241">
        <f t="shared" ref="J143:K143" si="61">SUM(J144:J145)</f>
        <v>12971493.75</v>
      </c>
      <c r="K143" s="236">
        <f t="shared" si="61"/>
        <v>0</v>
      </c>
      <c r="L143" s="125">
        <f>SUM(L144:L145)</f>
        <v>10876.25</v>
      </c>
      <c r="P143" s="2"/>
    </row>
    <row r="144" spans="1:16" s="91" customFormat="1" outlineLevel="4">
      <c r="A144" s="93" t="s">
        <v>104</v>
      </c>
      <c r="B144" s="73" t="s">
        <v>0</v>
      </c>
      <c r="C144" s="73" t="s">
        <v>48</v>
      </c>
      <c r="D144" s="73" t="s">
        <v>66</v>
      </c>
      <c r="E144" s="73" t="s">
        <v>4</v>
      </c>
      <c r="F144" s="101" t="s">
        <v>121</v>
      </c>
      <c r="G144" s="144" t="s">
        <v>121</v>
      </c>
      <c r="H144" s="127">
        <v>574164</v>
      </c>
      <c r="I144" s="127">
        <v>135869</v>
      </c>
      <c r="J144" s="242">
        <v>126709.75</v>
      </c>
      <c r="K144" s="85" t="s">
        <v>121</v>
      </c>
      <c r="L144" s="127">
        <f t="shared" ref="L144:L145" si="62">I144-J144</f>
        <v>9159.25</v>
      </c>
      <c r="M144" s="72"/>
      <c r="P144" s="2"/>
    </row>
    <row r="145" spans="1:16" s="86" customFormat="1" ht="25.5" outlineLevel="1">
      <c r="A145" s="93" t="s">
        <v>208</v>
      </c>
      <c r="B145" s="73" t="s">
        <v>0</v>
      </c>
      <c r="C145" s="73" t="s">
        <v>48</v>
      </c>
      <c r="D145" s="73" t="s">
        <v>66</v>
      </c>
      <c r="E145" s="73" t="s">
        <v>37</v>
      </c>
      <c r="F145" s="94" t="s">
        <v>121</v>
      </c>
      <c r="G145" s="143" t="s">
        <v>121</v>
      </c>
      <c r="H145" s="127">
        <v>80835072</v>
      </c>
      <c r="I145" s="127">
        <v>12846501</v>
      </c>
      <c r="J145" s="242">
        <v>12844784</v>
      </c>
      <c r="K145" s="96" t="s">
        <v>121</v>
      </c>
      <c r="L145" s="127">
        <f t="shared" si="62"/>
        <v>1717</v>
      </c>
      <c r="P145" s="2"/>
    </row>
    <row r="146" spans="1:16" s="135" customFormat="1" outlineLevel="4">
      <c r="A146" s="122" t="s">
        <v>180</v>
      </c>
      <c r="B146" s="7" t="s">
        <v>0</v>
      </c>
      <c r="C146" s="7" t="s">
        <v>48</v>
      </c>
      <c r="D146" s="7" t="s">
        <v>67</v>
      </c>
      <c r="E146" s="7" t="s">
        <v>1</v>
      </c>
      <c r="F146" s="5" t="s">
        <v>121</v>
      </c>
      <c r="G146" s="107" t="s">
        <v>121</v>
      </c>
      <c r="H146" s="125">
        <f>SUM(H147:H148)</f>
        <v>22878400</v>
      </c>
      <c r="I146" s="125">
        <f>SUM(I147:I148)</f>
        <v>3167341</v>
      </c>
      <c r="J146" s="241">
        <f t="shared" ref="J146:K146" si="63">SUM(J147:J148)</f>
        <v>3131188.15</v>
      </c>
      <c r="K146" s="236">
        <f t="shared" si="63"/>
        <v>0</v>
      </c>
      <c r="L146" s="125">
        <f>SUM(L147:L148)</f>
        <v>36152.85</v>
      </c>
      <c r="M146" s="95"/>
      <c r="P146" s="2"/>
    </row>
    <row r="147" spans="1:16" s="91" customFormat="1" outlineLevel="4">
      <c r="A147" s="93" t="s">
        <v>104</v>
      </c>
      <c r="B147" s="73" t="s">
        <v>0</v>
      </c>
      <c r="C147" s="73" t="s">
        <v>48</v>
      </c>
      <c r="D147" s="73" t="s">
        <v>67</v>
      </c>
      <c r="E147" s="73" t="s">
        <v>4</v>
      </c>
      <c r="F147" s="101" t="s">
        <v>121</v>
      </c>
      <c r="G147" s="144" t="s">
        <v>121</v>
      </c>
      <c r="H147" s="127">
        <v>149200</v>
      </c>
      <c r="I147" s="127">
        <v>41000</v>
      </c>
      <c r="J147" s="242">
        <v>36985.15</v>
      </c>
      <c r="K147" s="85" t="s">
        <v>121</v>
      </c>
      <c r="L147" s="127">
        <f t="shared" ref="L147:L148" si="64">I147-J147</f>
        <v>4014.8499999999985</v>
      </c>
      <c r="M147" s="72"/>
      <c r="P147" s="2"/>
    </row>
    <row r="148" spans="1:16" s="90" customFormat="1" ht="25.5" outlineLevel="4">
      <c r="A148" s="123" t="s">
        <v>208</v>
      </c>
      <c r="B148" s="73" t="s">
        <v>0</v>
      </c>
      <c r="C148" s="73" t="s">
        <v>48</v>
      </c>
      <c r="D148" s="73" t="s">
        <v>67</v>
      </c>
      <c r="E148" s="73" t="s">
        <v>37</v>
      </c>
      <c r="F148" s="92" t="s">
        <v>121</v>
      </c>
      <c r="G148" s="145" t="s">
        <v>121</v>
      </c>
      <c r="H148" s="126">
        <v>22729200</v>
      </c>
      <c r="I148" s="126">
        <v>3126341</v>
      </c>
      <c r="J148" s="243">
        <v>3094203</v>
      </c>
      <c r="K148" s="88" t="s">
        <v>121</v>
      </c>
      <c r="L148" s="127">
        <f t="shared" si="64"/>
        <v>32138</v>
      </c>
      <c r="M148" s="95"/>
      <c r="N148" s="95"/>
      <c r="P148" s="2"/>
    </row>
    <row r="149" spans="1:16" s="90" customFormat="1" ht="25.5" outlineLevel="4">
      <c r="A149" s="122" t="s">
        <v>181</v>
      </c>
      <c r="B149" s="7" t="s">
        <v>0</v>
      </c>
      <c r="C149" s="7" t="s">
        <v>48</v>
      </c>
      <c r="D149" s="7" t="s">
        <v>254</v>
      </c>
      <c r="E149" s="7" t="s">
        <v>1</v>
      </c>
      <c r="F149" s="5"/>
      <c r="G149" s="107"/>
      <c r="H149" s="125">
        <f>SUM(H150:H151)</f>
        <v>0</v>
      </c>
      <c r="I149" s="125">
        <f>SUM(I150:I151)</f>
        <v>0</v>
      </c>
      <c r="J149" s="241">
        <f t="shared" ref="J149:K149" si="65">SUM(J150:J151)</f>
        <v>0</v>
      </c>
      <c r="K149" s="236">
        <f t="shared" si="65"/>
        <v>0</v>
      </c>
      <c r="L149" s="125">
        <f>SUM(L150:L151)</f>
        <v>0</v>
      </c>
      <c r="M149" s="95"/>
      <c r="N149" s="95"/>
      <c r="P149" s="2"/>
    </row>
    <row r="150" spans="1:16" s="91" customFormat="1" outlineLevel="4">
      <c r="A150" s="93" t="s">
        <v>104</v>
      </c>
      <c r="B150" s="73" t="s">
        <v>0</v>
      </c>
      <c r="C150" s="73" t="s">
        <v>48</v>
      </c>
      <c r="D150" s="73" t="s">
        <v>254</v>
      </c>
      <c r="E150" s="73" t="s">
        <v>4</v>
      </c>
      <c r="F150" s="92"/>
      <c r="G150" s="145"/>
      <c r="H150" s="127">
        <v>0</v>
      </c>
      <c r="I150" s="127">
        <v>0</v>
      </c>
      <c r="J150" s="242">
        <v>0</v>
      </c>
      <c r="K150" s="119">
        <f>I150-J150</f>
        <v>0</v>
      </c>
      <c r="L150" s="127">
        <f t="shared" ref="L150:L151" si="66">I150-J150</f>
        <v>0</v>
      </c>
      <c r="M150" s="72"/>
      <c r="P150" s="2"/>
    </row>
    <row r="151" spans="1:16" s="86" customFormat="1" ht="25.5" outlineLevel="1">
      <c r="A151" s="93" t="s">
        <v>229</v>
      </c>
      <c r="B151" s="73" t="s">
        <v>0</v>
      </c>
      <c r="C151" s="73" t="s">
        <v>48</v>
      </c>
      <c r="D151" s="73" t="s">
        <v>254</v>
      </c>
      <c r="E151" s="73" t="s">
        <v>9</v>
      </c>
      <c r="F151" s="92"/>
      <c r="G151" s="145"/>
      <c r="H151" s="127">
        <v>0</v>
      </c>
      <c r="I151" s="127">
        <v>0</v>
      </c>
      <c r="J151" s="242">
        <v>0</v>
      </c>
      <c r="K151" s="119">
        <f t="shared" ref="K151" si="67">I151-J151</f>
        <v>0</v>
      </c>
      <c r="L151" s="127">
        <f t="shared" si="66"/>
        <v>0</v>
      </c>
      <c r="P151" s="2"/>
    </row>
    <row r="152" spans="1:16" s="86" customFormat="1" ht="25.5" outlineLevel="2">
      <c r="A152" s="122" t="s">
        <v>181</v>
      </c>
      <c r="B152" s="7" t="s">
        <v>0</v>
      </c>
      <c r="C152" s="7" t="s">
        <v>48</v>
      </c>
      <c r="D152" s="7" t="s">
        <v>68</v>
      </c>
      <c r="E152" s="7" t="s">
        <v>1</v>
      </c>
      <c r="F152" s="5" t="s">
        <v>121</v>
      </c>
      <c r="G152" s="107" t="s">
        <v>121</v>
      </c>
      <c r="H152" s="125">
        <f>SUM(H153:H154)</f>
        <v>94086350</v>
      </c>
      <c r="I152" s="125">
        <f>SUM(I153:I154)</f>
        <v>36999938</v>
      </c>
      <c r="J152" s="241">
        <f t="shared" ref="J152:K152" si="68">SUM(J153:J154)</f>
        <v>36841442.18</v>
      </c>
      <c r="K152" s="236">
        <f t="shared" si="68"/>
        <v>0</v>
      </c>
      <c r="L152" s="125">
        <f>SUM(L153:L154)</f>
        <v>158495.81999999881</v>
      </c>
      <c r="P152" s="2"/>
    </row>
    <row r="153" spans="1:16" s="91" customFormat="1" outlineLevel="4">
      <c r="A153" s="93" t="s">
        <v>104</v>
      </c>
      <c r="B153" s="73" t="s">
        <v>0</v>
      </c>
      <c r="C153" s="73" t="s">
        <v>48</v>
      </c>
      <c r="D153" s="73" t="s">
        <v>68</v>
      </c>
      <c r="E153" s="73" t="s">
        <v>4</v>
      </c>
      <c r="F153" s="101" t="s">
        <v>121</v>
      </c>
      <c r="G153" s="144" t="s">
        <v>121</v>
      </c>
      <c r="H153" s="127">
        <v>913100</v>
      </c>
      <c r="I153" s="127">
        <v>380231</v>
      </c>
      <c r="J153" s="242">
        <v>248534.39999999999</v>
      </c>
      <c r="K153" s="85" t="s">
        <v>121</v>
      </c>
      <c r="L153" s="127">
        <f t="shared" ref="L153:L154" si="69">I153-J153</f>
        <v>131696.6</v>
      </c>
      <c r="M153" s="72"/>
      <c r="P153" s="2"/>
    </row>
    <row r="154" spans="1:16" s="86" customFormat="1" ht="25.5" outlineLevel="2">
      <c r="A154" s="93" t="s">
        <v>205</v>
      </c>
      <c r="B154" s="73" t="s">
        <v>0</v>
      </c>
      <c r="C154" s="73" t="s">
        <v>48</v>
      </c>
      <c r="D154" s="73" t="s">
        <v>68</v>
      </c>
      <c r="E154" s="73" t="s">
        <v>9</v>
      </c>
      <c r="F154" s="101" t="s">
        <v>121</v>
      </c>
      <c r="G154" s="144" t="s">
        <v>121</v>
      </c>
      <c r="H154" s="127">
        <v>93173250</v>
      </c>
      <c r="I154" s="127">
        <v>36619707</v>
      </c>
      <c r="J154" s="242">
        <v>36592907.780000001</v>
      </c>
      <c r="K154" s="102" t="s">
        <v>121</v>
      </c>
      <c r="L154" s="127">
        <f t="shared" si="69"/>
        <v>26799.219999998808</v>
      </c>
      <c r="P154" s="2"/>
    </row>
    <row r="155" spans="1:16" s="86" customFormat="1" ht="38.25" outlineLevel="2">
      <c r="A155" s="122" t="s">
        <v>182</v>
      </c>
      <c r="B155" s="7" t="s">
        <v>0</v>
      </c>
      <c r="C155" s="7" t="s">
        <v>48</v>
      </c>
      <c r="D155" s="7" t="s">
        <v>69</v>
      </c>
      <c r="E155" s="7" t="s">
        <v>1</v>
      </c>
      <c r="F155" s="5" t="s">
        <v>121</v>
      </c>
      <c r="G155" s="107" t="s">
        <v>121</v>
      </c>
      <c r="H155" s="125">
        <f>SUM(H156:H157)</f>
        <v>7408400</v>
      </c>
      <c r="I155" s="125">
        <f>SUM(I156:I157)</f>
        <v>4061513</v>
      </c>
      <c r="J155" s="241">
        <f t="shared" ref="J155:K155" si="70">SUM(J156:J157)</f>
        <v>3939701.65</v>
      </c>
      <c r="K155" s="236">
        <f t="shared" si="70"/>
        <v>0</v>
      </c>
      <c r="L155" s="125">
        <f>SUM(L156:L157)</f>
        <v>121811.34999999996</v>
      </c>
      <c r="P155" s="2"/>
    </row>
    <row r="156" spans="1:16" s="91" customFormat="1" outlineLevel="4">
      <c r="A156" s="93" t="s">
        <v>104</v>
      </c>
      <c r="B156" s="73" t="s">
        <v>0</v>
      </c>
      <c r="C156" s="73" t="s">
        <v>48</v>
      </c>
      <c r="D156" s="73" t="s">
        <v>69</v>
      </c>
      <c r="E156" s="73" t="s">
        <v>4</v>
      </c>
      <c r="F156" s="101" t="s">
        <v>121</v>
      </c>
      <c r="G156" s="144" t="s">
        <v>121</v>
      </c>
      <c r="H156" s="127">
        <v>77950</v>
      </c>
      <c r="I156" s="127">
        <v>40993</v>
      </c>
      <c r="J156" s="242">
        <v>37152.36</v>
      </c>
      <c r="K156" s="102" t="s">
        <v>121</v>
      </c>
      <c r="L156" s="127">
        <f t="shared" ref="L156:L157" si="71">I156-J156</f>
        <v>3840.6399999999994</v>
      </c>
      <c r="M156" s="72"/>
      <c r="P156" s="2"/>
    </row>
    <row r="157" spans="1:16" s="90" customFormat="1" ht="25.5" outlineLevel="4">
      <c r="A157" s="93" t="s">
        <v>205</v>
      </c>
      <c r="B157" s="73" t="s">
        <v>0</v>
      </c>
      <c r="C157" s="73" t="s">
        <v>48</v>
      </c>
      <c r="D157" s="73" t="s">
        <v>69</v>
      </c>
      <c r="E157" s="73" t="s">
        <v>9</v>
      </c>
      <c r="F157" s="101" t="s">
        <v>121</v>
      </c>
      <c r="G157" s="144" t="s">
        <v>121</v>
      </c>
      <c r="H157" s="127">
        <v>7330450</v>
      </c>
      <c r="I157" s="127">
        <v>4020520</v>
      </c>
      <c r="J157" s="242">
        <v>3902549.29</v>
      </c>
      <c r="K157" s="102" t="s">
        <v>121</v>
      </c>
      <c r="L157" s="127">
        <f t="shared" si="71"/>
        <v>117970.70999999996</v>
      </c>
      <c r="M157" s="95"/>
      <c r="P157" s="2"/>
    </row>
    <row r="158" spans="1:16" s="135" customFormat="1" ht="38.25" outlineLevel="4">
      <c r="A158" s="122" t="s">
        <v>183</v>
      </c>
      <c r="B158" s="7" t="s">
        <v>0</v>
      </c>
      <c r="C158" s="7" t="s">
        <v>48</v>
      </c>
      <c r="D158" s="7" t="s">
        <v>230</v>
      </c>
      <c r="E158" s="7" t="s">
        <v>1</v>
      </c>
      <c r="F158" s="5"/>
      <c r="G158" s="107"/>
      <c r="H158" s="125">
        <f>SUM(H159:H160)</f>
        <v>0</v>
      </c>
      <c r="I158" s="125">
        <f>SUM(I159:I160)</f>
        <v>0</v>
      </c>
      <c r="J158" s="241">
        <f t="shared" ref="J158:K158" si="72">SUM(J159:J160)</f>
        <v>-10614</v>
      </c>
      <c r="K158" s="236">
        <f t="shared" si="72"/>
        <v>10614</v>
      </c>
      <c r="L158" s="125">
        <f>SUM(L159:L160)</f>
        <v>10614</v>
      </c>
      <c r="M158" s="95"/>
      <c r="P158" s="2"/>
    </row>
    <row r="159" spans="1:16" s="91" customFormat="1" outlineLevel="4">
      <c r="A159" s="93" t="s">
        <v>104</v>
      </c>
      <c r="B159" s="73" t="s">
        <v>0</v>
      </c>
      <c r="C159" s="73" t="s">
        <v>48</v>
      </c>
      <c r="D159" s="73" t="s">
        <v>230</v>
      </c>
      <c r="E159" s="73" t="s">
        <v>4</v>
      </c>
      <c r="F159" s="92"/>
      <c r="G159" s="145"/>
      <c r="H159" s="127">
        <v>0</v>
      </c>
      <c r="I159" s="127">
        <v>0</v>
      </c>
      <c r="J159" s="242">
        <v>0</v>
      </c>
      <c r="K159" s="119">
        <f t="shared" ref="K159:K160" si="73">I159-J159</f>
        <v>0</v>
      </c>
      <c r="L159" s="127">
        <f t="shared" ref="L159:L160" si="74">I159-J159</f>
        <v>0</v>
      </c>
      <c r="M159" s="72"/>
      <c r="P159" s="2"/>
    </row>
    <row r="160" spans="1:16" s="86" customFormat="1" ht="25.5" outlineLevel="2">
      <c r="A160" s="254" t="s">
        <v>229</v>
      </c>
      <c r="B160" s="220" t="s">
        <v>0</v>
      </c>
      <c r="C160" s="220" t="s">
        <v>48</v>
      </c>
      <c r="D160" s="220" t="s">
        <v>230</v>
      </c>
      <c r="E160" s="220" t="s">
        <v>37</v>
      </c>
      <c r="F160" s="227"/>
      <c r="G160" s="228"/>
      <c r="H160" s="255">
        <v>0</v>
      </c>
      <c r="I160" s="256">
        <v>0</v>
      </c>
      <c r="J160" s="267">
        <v>-10614</v>
      </c>
      <c r="K160" s="88">
        <f t="shared" si="73"/>
        <v>10614</v>
      </c>
      <c r="L160" s="127">
        <f t="shared" si="74"/>
        <v>10614</v>
      </c>
      <c r="P160" s="2"/>
    </row>
    <row r="161" spans="1:16" s="135" customFormat="1" ht="38.25" outlineLevel="4">
      <c r="A161" s="122" t="s">
        <v>183</v>
      </c>
      <c r="B161" s="7" t="s">
        <v>0</v>
      </c>
      <c r="C161" s="7" t="s">
        <v>48</v>
      </c>
      <c r="D161" s="7" t="s">
        <v>70</v>
      </c>
      <c r="E161" s="7" t="s">
        <v>1</v>
      </c>
      <c r="F161" s="5" t="s">
        <v>121</v>
      </c>
      <c r="G161" s="107" t="s">
        <v>121</v>
      </c>
      <c r="H161" s="125">
        <f>SUM(H162:H163)</f>
        <v>1001192100</v>
      </c>
      <c r="I161" s="125">
        <f>SUM(I162:I163)</f>
        <v>164531134</v>
      </c>
      <c r="J161" s="241">
        <f t="shared" ref="J161:K161" si="75">SUM(J162:J163)</f>
        <v>164347720.06</v>
      </c>
      <c r="K161" s="236">
        <f t="shared" si="75"/>
        <v>0</v>
      </c>
      <c r="L161" s="125">
        <f>SUM(L162:L163)</f>
        <v>183413.94000001077</v>
      </c>
      <c r="M161" s="95"/>
      <c r="P161" s="2"/>
    </row>
    <row r="162" spans="1:16" s="91" customFormat="1" outlineLevel="4">
      <c r="A162" s="93" t="s">
        <v>104</v>
      </c>
      <c r="B162" s="73" t="s">
        <v>0</v>
      </c>
      <c r="C162" s="73" t="s">
        <v>48</v>
      </c>
      <c r="D162" s="73" t="s">
        <v>70</v>
      </c>
      <c r="E162" s="73" t="s">
        <v>4</v>
      </c>
      <c r="F162" s="101" t="s">
        <v>121</v>
      </c>
      <c r="G162" s="144" t="s">
        <v>121</v>
      </c>
      <c r="H162" s="127">
        <v>4404900</v>
      </c>
      <c r="I162" s="127">
        <v>1046941</v>
      </c>
      <c r="J162" s="242">
        <v>921310.33</v>
      </c>
      <c r="K162" s="102" t="s">
        <v>121</v>
      </c>
      <c r="L162" s="127">
        <f t="shared" ref="L162:L163" si="76">I162-J162</f>
        <v>125630.67000000004</v>
      </c>
      <c r="M162" s="72"/>
      <c r="P162" s="2"/>
    </row>
    <row r="163" spans="1:16" s="86" customFormat="1" ht="25.5" outlineLevel="2">
      <c r="A163" s="123" t="s">
        <v>208</v>
      </c>
      <c r="B163" s="73" t="s">
        <v>0</v>
      </c>
      <c r="C163" s="73" t="s">
        <v>48</v>
      </c>
      <c r="D163" s="73" t="s">
        <v>70</v>
      </c>
      <c r="E163" s="73" t="s">
        <v>37</v>
      </c>
      <c r="F163" s="92" t="s">
        <v>121</v>
      </c>
      <c r="G163" s="145" t="s">
        <v>121</v>
      </c>
      <c r="H163" s="126">
        <v>996787200</v>
      </c>
      <c r="I163" s="126">
        <v>163484193</v>
      </c>
      <c r="J163" s="243">
        <v>163426409.72999999</v>
      </c>
      <c r="K163" s="88" t="s">
        <v>121</v>
      </c>
      <c r="L163" s="127">
        <f t="shared" si="76"/>
        <v>57783.270000010729</v>
      </c>
      <c r="P163" s="2"/>
    </row>
    <row r="164" spans="1:16" s="86" customFormat="1" ht="51" outlineLevel="1">
      <c r="A164" s="122" t="s">
        <v>184</v>
      </c>
      <c r="B164" s="7" t="s">
        <v>0</v>
      </c>
      <c r="C164" s="7" t="s">
        <v>48</v>
      </c>
      <c r="D164" s="7" t="s">
        <v>71</v>
      </c>
      <c r="E164" s="7" t="s">
        <v>1</v>
      </c>
      <c r="F164" s="5" t="s">
        <v>121</v>
      </c>
      <c r="G164" s="107" t="s">
        <v>121</v>
      </c>
      <c r="H164" s="125">
        <f>SUM(H165:H166)</f>
        <v>4939800</v>
      </c>
      <c r="I164" s="125">
        <f>SUM(I165:I166)</f>
        <v>2562358</v>
      </c>
      <c r="J164" s="241">
        <f t="shared" ref="J164:K164" si="77">SUM(J165:J166)</f>
        <v>2518683.16</v>
      </c>
      <c r="K164" s="236">
        <f t="shared" si="77"/>
        <v>0</v>
      </c>
      <c r="L164" s="125">
        <f>SUM(L165:L166)</f>
        <v>43674.839999999924</v>
      </c>
      <c r="P164" s="2"/>
    </row>
    <row r="165" spans="1:16" s="91" customFormat="1" outlineLevel="4">
      <c r="A165" s="93" t="s">
        <v>104</v>
      </c>
      <c r="B165" s="73" t="s">
        <v>0</v>
      </c>
      <c r="C165" s="73" t="s">
        <v>48</v>
      </c>
      <c r="D165" s="73" t="s">
        <v>71</v>
      </c>
      <c r="E165" s="73" t="s">
        <v>4</v>
      </c>
      <c r="F165" s="101" t="s">
        <v>121</v>
      </c>
      <c r="G165" s="144" t="s">
        <v>121</v>
      </c>
      <c r="H165" s="127">
        <v>39750</v>
      </c>
      <c r="I165" s="127">
        <v>17366</v>
      </c>
      <c r="J165" s="242">
        <v>9581.08</v>
      </c>
      <c r="K165" s="102" t="s">
        <v>121</v>
      </c>
      <c r="L165" s="127">
        <f t="shared" ref="L165:L166" si="78">I165-J165</f>
        <v>7784.92</v>
      </c>
      <c r="M165" s="72"/>
      <c r="P165" s="2"/>
    </row>
    <row r="166" spans="1:16" s="86" customFormat="1" ht="25.5" outlineLevel="2">
      <c r="A166" s="93" t="s">
        <v>205</v>
      </c>
      <c r="B166" s="73" t="s">
        <v>0</v>
      </c>
      <c r="C166" s="73" t="s">
        <v>48</v>
      </c>
      <c r="D166" s="73" t="s">
        <v>71</v>
      </c>
      <c r="E166" s="73" t="s">
        <v>9</v>
      </c>
      <c r="F166" s="101" t="s">
        <v>121</v>
      </c>
      <c r="G166" s="144" t="s">
        <v>121</v>
      </c>
      <c r="H166" s="127">
        <v>4900050</v>
      </c>
      <c r="I166" s="127">
        <v>2544992</v>
      </c>
      <c r="J166" s="242">
        <v>2509102.0800000001</v>
      </c>
      <c r="K166" s="85" t="s">
        <v>121</v>
      </c>
      <c r="L166" s="127">
        <f t="shared" si="78"/>
        <v>35889.919999999925</v>
      </c>
      <c r="P166" s="2"/>
    </row>
    <row r="167" spans="1:16" s="86" customFormat="1" ht="76.5" outlineLevel="2">
      <c r="A167" s="122" t="s">
        <v>185</v>
      </c>
      <c r="B167" s="7" t="s">
        <v>0</v>
      </c>
      <c r="C167" s="7" t="s">
        <v>48</v>
      </c>
      <c r="D167" s="7" t="s">
        <v>72</v>
      </c>
      <c r="E167" s="7" t="s">
        <v>1</v>
      </c>
      <c r="F167" s="5" t="s">
        <v>121</v>
      </c>
      <c r="G167" s="107" t="s">
        <v>121</v>
      </c>
      <c r="H167" s="125">
        <f>SUM(H168:H169)</f>
        <v>4810550</v>
      </c>
      <c r="I167" s="125">
        <f>SUM(I168:I169)</f>
        <v>3083526</v>
      </c>
      <c r="J167" s="241">
        <f t="shared" ref="J167:K167" si="79">SUM(J168:J169)</f>
        <v>2450309.92</v>
      </c>
      <c r="K167" s="236">
        <f t="shared" si="79"/>
        <v>0</v>
      </c>
      <c r="L167" s="125">
        <f>SUM(L168:L169)</f>
        <v>633216.07999999984</v>
      </c>
      <c r="P167" s="2"/>
    </row>
    <row r="168" spans="1:16" s="91" customFormat="1" outlineLevel="4">
      <c r="A168" s="93" t="s">
        <v>104</v>
      </c>
      <c r="B168" s="73" t="s">
        <v>0</v>
      </c>
      <c r="C168" s="73" t="s">
        <v>48</v>
      </c>
      <c r="D168" s="73" t="s">
        <v>72</v>
      </c>
      <c r="E168" s="73" t="s">
        <v>4</v>
      </c>
      <c r="F168" s="101" t="s">
        <v>121</v>
      </c>
      <c r="G168" s="144" t="s">
        <v>121</v>
      </c>
      <c r="H168" s="127">
        <v>96900</v>
      </c>
      <c r="I168" s="127">
        <v>19039</v>
      </c>
      <c r="J168" s="242">
        <v>8013.78</v>
      </c>
      <c r="K168" s="102" t="s">
        <v>121</v>
      </c>
      <c r="L168" s="127">
        <f t="shared" ref="L168:L169" si="80">I168-J168</f>
        <v>11025.220000000001</v>
      </c>
      <c r="M168" s="72"/>
      <c r="P168" s="2"/>
    </row>
    <row r="169" spans="1:16" s="86" customFormat="1" ht="25.5" outlineLevel="2">
      <c r="A169" s="93" t="s">
        <v>205</v>
      </c>
      <c r="B169" s="73" t="s">
        <v>0</v>
      </c>
      <c r="C169" s="73" t="s">
        <v>48</v>
      </c>
      <c r="D169" s="73" t="s">
        <v>72</v>
      </c>
      <c r="E169" s="73" t="s">
        <v>9</v>
      </c>
      <c r="F169" s="101" t="s">
        <v>121</v>
      </c>
      <c r="G169" s="144" t="s">
        <v>121</v>
      </c>
      <c r="H169" s="127">
        <v>4713650</v>
      </c>
      <c r="I169" s="127">
        <v>3064487</v>
      </c>
      <c r="J169" s="242">
        <v>2442296.14</v>
      </c>
      <c r="K169" s="102" t="s">
        <v>121</v>
      </c>
      <c r="L169" s="127">
        <f t="shared" si="80"/>
        <v>622190.85999999987</v>
      </c>
      <c r="P169" s="2"/>
    </row>
    <row r="170" spans="1:16" s="86" customFormat="1" ht="63.75" outlineLevel="1">
      <c r="A170" s="122" t="s">
        <v>186</v>
      </c>
      <c r="B170" s="7" t="s">
        <v>0</v>
      </c>
      <c r="C170" s="7" t="s">
        <v>48</v>
      </c>
      <c r="D170" s="7" t="s">
        <v>73</v>
      </c>
      <c r="E170" s="7" t="s">
        <v>1</v>
      </c>
      <c r="F170" s="5" t="s">
        <v>121</v>
      </c>
      <c r="G170" s="107" t="s">
        <v>121</v>
      </c>
      <c r="H170" s="125">
        <f>SUM(H171:H172)</f>
        <v>10050000</v>
      </c>
      <c r="I170" s="125">
        <f>SUM(I171:I172)</f>
        <v>6003996.1799999997</v>
      </c>
      <c r="J170" s="241">
        <f t="shared" ref="J170:K170" si="81">SUM(J171:J172)</f>
        <v>5994118.25</v>
      </c>
      <c r="K170" s="236">
        <f t="shared" si="81"/>
        <v>0</v>
      </c>
      <c r="L170" s="125">
        <f>SUM(L171:L172)</f>
        <v>9877.93</v>
      </c>
      <c r="P170" s="2"/>
    </row>
    <row r="171" spans="1:16" s="91" customFormat="1" outlineLevel="4">
      <c r="A171" s="93" t="s">
        <v>104</v>
      </c>
      <c r="B171" s="73" t="s">
        <v>0</v>
      </c>
      <c r="C171" s="73" t="s">
        <v>48</v>
      </c>
      <c r="D171" s="73" t="s">
        <v>73</v>
      </c>
      <c r="E171" s="73" t="s">
        <v>4</v>
      </c>
      <c r="F171" s="101" t="s">
        <v>121</v>
      </c>
      <c r="G171" s="144" t="s">
        <v>121</v>
      </c>
      <c r="H171" s="127">
        <v>50000</v>
      </c>
      <c r="I171" s="127">
        <v>29626.31</v>
      </c>
      <c r="J171" s="242">
        <v>19748.38</v>
      </c>
      <c r="K171" s="102" t="s">
        <v>121</v>
      </c>
      <c r="L171" s="127">
        <f t="shared" ref="L171:L172" si="82">I171-J171</f>
        <v>9877.93</v>
      </c>
      <c r="M171" s="72"/>
      <c r="P171" s="2"/>
    </row>
    <row r="172" spans="1:16" s="90" customFormat="1" ht="25.5" outlineLevel="4">
      <c r="A172" s="93" t="s">
        <v>208</v>
      </c>
      <c r="B172" s="73" t="s">
        <v>0</v>
      </c>
      <c r="C172" s="73" t="s">
        <v>48</v>
      </c>
      <c r="D172" s="73" t="s">
        <v>73</v>
      </c>
      <c r="E172" s="73">
        <v>321</v>
      </c>
      <c r="F172" s="101" t="s">
        <v>121</v>
      </c>
      <c r="G172" s="144" t="s">
        <v>121</v>
      </c>
      <c r="H172" s="127">
        <v>10000000</v>
      </c>
      <c r="I172" s="127">
        <v>5974369.8700000001</v>
      </c>
      <c r="J172" s="242">
        <v>5974369.8700000001</v>
      </c>
      <c r="K172" s="85" t="s">
        <v>121</v>
      </c>
      <c r="L172" s="127">
        <f t="shared" si="82"/>
        <v>0</v>
      </c>
      <c r="M172" s="120"/>
      <c r="N172" s="95"/>
      <c r="P172" s="2"/>
    </row>
    <row r="173" spans="1:16" s="90" customFormat="1" ht="25.5" outlineLevel="4">
      <c r="A173" s="122" t="s">
        <v>255</v>
      </c>
      <c r="B173" s="7" t="s">
        <v>0</v>
      </c>
      <c r="C173" s="7" t="s">
        <v>48</v>
      </c>
      <c r="D173" s="7" t="s">
        <v>256</v>
      </c>
      <c r="E173" s="7" t="s">
        <v>1</v>
      </c>
      <c r="F173" s="5"/>
      <c r="G173" s="107"/>
      <c r="H173" s="125">
        <f>SUM(H174:H176)</f>
        <v>0</v>
      </c>
      <c r="I173" s="125">
        <f>SUM(I174:I176)</f>
        <v>0</v>
      </c>
      <c r="J173" s="241">
        <f>SUM(J174:J176)</f>
        <v>-0.05</v>
      </c>
      <c r="K173" s="236">
        <f t="shared" ref="K173" si="83">SUM(K174:K176)</f>
        <v>0.02</v>
      </c>
      <c r="L173" s="125">
        <f>SUM(L174:L176)</f>
        <v>0.05</v>
      </c>
      <c r="M173" s="120"/>
      <c r="N173" s="95"/>
      <c r="P173" s="2"/>
    </row>
    <row r="174" spans="1:16" s="91" customFormat="1" ht="33.75" outlineLevel="4">
      <c r="A174" s="93" t="s">
        <v>104</v>
      </c>
      <c r="B174" s="73" t="s">
        <v>0</v>
      </c>
      <c r="C174" s="73" t="s">
        <v>48</v>
      </c>
      <c r="D174" s="73" t="s">
        <v>256</v>
      </c>
      <c r="E174" s="73" t="s">
        <v>4</v>
      </c>
      <c r="F174" s="124" t="s">
        <v>257</v>
      </c>
      <c r="G174" s="137" t="s">
        <v>272</v>
      </c>
      <c r="H174" s="127">
        <v>0</v>
      </c>
      <c r="I174" s="127">
        <v>0</v>
      </c>
      <c r="J174" s="242">
        <v>0</v>
      </c>
      <c r="K174" s="119">
        <f t="shared" ref="K174:K176" si="84">I174-J174</f>
        <v>0</v>
      </c>
      <c r="L174" s="127">
        <f t="shared" ref="L174:L176" si="85">I174-J174</f>
        <v>0</v>
      </c>
      <c r="M174" s="72"/>
      <c r="P174" s="2"/>
    </row>
    <row r="175" spans="1:16" s="91" customFormat="1" ht="25.5" outlineLevel="4">
      <c r="A175" s="219" t="s">
        <v>229</v>
      </c>
      <c r="B175" s="220" t="s">
        <v>0</v>
      </c>
      <c r="C175" s="220" t="s">
        <v>48</v>
      </c>
      <c r="D175" s="220" t="s">
        <v>256</v>
      </c>
      <c r="E175" s="220">
        <v>321</v>
      </c>
      <c r="F175" s="124"/>
      <c r="G175" s="137"/>
      <c r="H175" s="127"/>
      <c r="I175" s="127"/>
      <c r="J175" s="242">
        <v>-0.03</v>
      </c>
      <c r="K175" s="119"/>
      <c r="L175" s="127">
        <f t="shared" si="85"/>
        <v>0.03</v>
      </c>
      <c r="M175" s="72"/>
      <c r="P175" s="2"/>
    </row>
    <row r="176" spans="1:16" s="86" customFormat="1" ht="45" outlineLevel="2">
      <c r="A176" s="219" t="s">
        <v>229</v>
      </c>
      <c r="B176" s="220" t="s">
        <v>0</v>
      </c>
      <c r="C176" s="220" t="s">
        <v>48</v>
      </c>
      <c r="D176" s="220" t="s">
        <v>256</v>
      </c>
      <c r="E176" s="220" t="s">
        <v>9</v>
      </c>
      <c r="F176" s="266" t="s">
        <v>257</v>
      </c>
      <c r="G176" s="146" t="s">
        <v>272</v>
      </c>
      <c r="H176" s="256">
        <v>0</v>
      </c>
      <c r="I176" s="256">
        <v>0</v>
      </c>
      <c r="J176" s="267">
        <v>-0.02</v>
      </c>
      <c r="K176" s="119">
        <f t="shared" si="84"/>
        <v>0.02</v>
      </c>
      <c r="L176" s="127">
        <f t="shared" si="85"/>
        <v>0.02</v>
      </c>
      <c r="P176" s="2"/>
    </row>
    <row r="177" spans="1:16" s="86" customFormat="1" ht="51" outlineLevel="2">
      <c r="A177" s="122" t="s">
        <v>187</v>
      </c>
      <c r="B177" s="7" t="s">
        <v>0</v>
      </c>
      <c r="C177" s="7" t="s">
        <v>48</v>
      </c>
      <c r="D177" s="7" t="s">
        <v>74</v>
      </c>
      <c r="E177" s="7" t="s">
        <v>1</v>
      </c>
      <c r="F177" s="5" t="s">
        <v>121</v>
      </c>
      <c r="G177" s="107" t="s">
        <v>121</v>
      </c>
      <c r="H177" s="125">
        <f>SUM(H178:H181)</f>
        <v>2015600</v>
      </c>
      <c r="I177" s="125">
        <f t="shared" ref="I177:K177" si="86">SUM(I178:I181)</f>
        <v>411449.1</v>
      </c>
      <c r="J177" s="125">
        <f t="shared" si="86"/>
        <v>385775.38</v>
      </c>
      <c r="K177" s="125">
        <f t="shared" si="86"/>
        <v>0</v>
      </c>
      <c r="L177" s="125">
        <f>SUM(L178:L181)</f>
        <v>25673.720000000016</v>
      </c>
      <c r="P177" s="2"/>
    </row>
    <row r="178" spans="1:16" s="86" customFormat="1" ht="33.75" outlineLevel="2">
      <c r="A178" s="291" t="s">
        <v>104</v>
      </c>
      <c r="B178" s="73" t="s">
        <v>0</v>
      </c>
      <c r="C178" s="73" t="s">
        <v>48</v>
      </c>
      <c r="D178" s="73" t="s">
        <v>74</v>
      </c>
      <c r="E178" s="73" t="s">
        <v>4</v>
      </c>
      <c r="F178" s="124" t="s">
        <v>306</v>
      </c>
      <c r="G178" s="136" t="s">
        <v>273</v>
      </c>
      <c r="H178" s="278">
        <v>12700</v>
      </c>
      <c r="I178" s="276">
        <v>2435.6</v>
      </c>
      <c r="J178" s="278">
        <v>1886.84</v>
      </c>
      <c r="K178" s="217"/>
      <c r="L178" s="127">
        <f t="shared" ref="L178:L181" si="87">I178-J178</f>
        <v>548.76</v>
      </c>
      <c r="P178" s="2"/>
    </row>
    <row r="179" spans="1:16" s="91" customFormat="1" ht="33.75" outlineLevel="4">
      <c r="A179" s="292"/>
      <c r="B179" s="73" t="s">
        <v>0</v>
      </c>
      <c r="C179" s="73" t="s">
        <v>48</v>
      </c>
      <c r="D179" s="73" t="s">
        <v>74</v>
      </c>
      <c r="E179" s="73" t="s">
        <v>4</v>
      </c>
      <c r="F179" s="124" t="s">
        <v>306</v>
      </c>
      <c r="G179" s="136" t="s">
        <v>272</v>
      </c>
      <c r="H179" s="127">
        <v>7000</v>
      </c>
      <c r="I179" s="279">
        <v>1108.9000000000001</v>
      </c>
      <c r="J179" s="278">
        <v>781.66</v>
      </c>
      <c r="K179" s="102" t="s">
        <v>121</v>
      </c>
      <c r="L179" s="127">
        <f t="shared" si="87"/>
        <v>327.24000000000012</v>
      </c>
      <c r="M179" s="72"/>
      <c r="P179" s="2"/>
    </row>
    <row r="180" spans="1:16" s="91" customFormat="1" ht="33.75" outlineLevel="4">
      <c r="A180" s="293" t="s">
        <v>205</v>
      </c>
      <c r="B180" s="73" t="s">
        <v>0</v>
      </c>
      <c r="C180" s="73" t="s">
        <v>48</v>
      </c>
      <c r="D180" s="73" t="s">
        <v>74</v>
      </c>
      <c r="E180" s="73" t="s">
        <v>9</v>
      </c>
      <c r="F180" s="124" t="s">
        <v>306</v>
      </c>
      <c r="G180" s="136" t="s">
        <v>273</v>
      </c>
      <c r="H180" s="127">
        <v>1359100</v>
      </c>
      <c r="I180" s="278">
        <v>280066</v>
      </c>
      <c r="J180" s="278">
        <v>270887.67999999999</v>
      </c>
      <c r="K180" s="102"/>
      <c r="L180" s="127">
        <f t="shared" si="87"/>
        <v>9178.320000000007</v>
      </c>
      <c r="M180" s="72"/>
      <c r="P180" s="2"/>
    </row>
    <row r="181" spans="1:16" s="86" customFormat="1" ht="33.75" outlineLevel="2">
      <c r="A181" s="294"/>
      <c r="B181" s="73" t="s">
        <v>0</v>
      </c>
      <c r="C181" s="73" t="s">
        <v>48</v>
      </c>
      <c r="D181" s="73" t="s">
        <v>74</v>
      </c>
      <c r="E181" s="73" t="s">
        <v>9</v>
      </c>
      <c r="F181" s="124" t="s">
        <v>306</v>
      </c>
      <c r="G181" s="136" t="s">
        <v>272</v>
      </c>
      <c r="H181" s="127">
        <v>636800</v>
      </c>
      <c r="I181" s="278">
        <v>127838.6</v>
      </c>
      <c r="J181" s="278">
        <v>112219.2</v>
      </c>
      <c r="K181" s="102" t="s">
        <v>121</v>
      </c>
      <c r="L181" s="127">
        <f t="shared" si="87"/>
        <v>15619.400000000009</v>
      </c>
      <c r="P181" s="2"/>
    </row>
    <row r="182" spans="1:16" s="86" customFormat="1" ht="25.5" outlineLevel="2">
      <c r="A182" s="122" t="s">
        <v>188</v>
      </c>
      <c r="B182" s="7" t="s">
        <v>0</v>
      </c>
      <c r="C182" s="7" t="s">
        <v>48</v>
      </c>
      <c r="D182" s="7" t="s">
        <v>75</v>
      </c>
      <c r="E182" s="7" t="s">
        <v>1</v>
      </c>
      <c r="F182" s="5" t="s">
        <v>121</v>
      </c>
      <c r="G182" s="107" t="s">
        <v>121</v>
      </c>
      <c r="H182" s="125">
        <f>SUM(H183:H184)</f>
        <v>60994450</v>
      </c>
      <c r="I182" s="125">
        <f>SUM(I183:I184)</f>
        <v>8477156</v>
      </c>
      <c r="J182" s="241">
        <f t="shared" ref="J182:K182" si="88">SUM(J183:J184)</f>
        <v>8396954.709999999</v>
      </c>
      <c r="K182" s="236">
        <f t="shared" si="88"/>
        <v>0</v>
      </c>
      <c r="L182" s="125">
        <f>SUM(L183:L184)</f>
        <v>80201.29000000027</v>
      </c>
      <c r="P182" s="2"/>
    </row>
    <row r="183" spans="1:16" s="91" customFormat="1" outlineLevel="4">
      <c r="A183" s="93" t="s">
        <v>104</v>
      </c>
      <c r="B183" s="73" t="s">
        <v>0</v>
      </c>
      <c r="C183" s="73" t="s">
        <v>48</v>
      </c>
      <c r="D183" s="73" t="s">
        <v>75</v>
      </c>
      <c r="E183" s="73" t="s">
        <v>4</v>
      </c>
      <c r="F183" s="101" t="s">
        <v>121</v>
      </c>
      <c r="G183" s="144" t="s">
        <v>121</v>
      </c>
      <c r="H183" s="127">
        <v>543200</v>
      </c>
      <c r="I183" s="127">
        <v>43244</v>
      </c>
      <c r="J183" s="242">
        <v>35477.74</v>
      </c>
      <c r="K183" s="102" t="s">
        <v>121</v>
      </c>
      <c r="L183" s="127">
        <f t="shared" ref="L183:L184" si="89">I183-J183</f>
        <v>7766.260000000002</v>
      </c>
      <c r="M183" s="72"/>
      <c r="P183" s="2"/>
    </row>
    <row r="184" spans="1:16" s="91" customFormat="1" ht="25.5" outlineLevel="4">
      <c r="A184" s="93" t="s">
        <v>205</v>
      </c>
      <c r="B184" s="73" t="s">
        <v>0</v>
      </c>
      <c r="C184" s="73" t="s">
        <v>48</v>
      </c>
      <c r="D184" s="73" t="s">
        <v>75</v>
      </c>
      <c r="E184" s="73" t="s">
        <v>9</v>
      </c>
      <c r="F184" s="101" t="s">
        <v>121</v>
      </c>
      <c r="G184" s="144" t="s">
        <v>121</v>
      </c>
      <c r="H184" s="127">
        <v>60451250</v>
      </c>
      <c r="I184" s="127">
        <v>8433912</v>
      </c>
      <c r="J184" s="242">
        <v>8361476.9699999997</v>
      </c>
      <c r="K184" s="102" t="s">
        <v>121</v>
      </c>
      <c r="L184" s="127">
        <f t="shared" si="89"/>
        <v>72435.030000000261</v>
      </c>
      <c r="M184" s="72"/>
      <c r="P184" s="2"/>
    </row>
    <row r="185" spans="1:16" s="90" customFormat="1" ht="38.25" outlineLevel="4">
      <c r="A185" s="122" t="s">
        <v>247</v>
      </c>
      <c r="B185" s="7" t="s">
        <v>0</v>
      </c>
      <c r="C185" s="7" t="s">
        <v>48</v>
      </c>
      <c r="D185" s="7" t="s">
        <v>248</v>
      </c>
      <c r="E185" s="7" t="s">
        <v>1</v>
      </c>
      <c r="F185" s="5"/>
      <c r="G185" s="107"/>
      <c r="H185" s="125">
        <f>SUM(H187:H189)</f>
        <v>0</v>
      </c>
      <c r="I185" s="125">
        <f>SUM(I186:I189)</f>
        <v>0</v>
      </c>
      <c r="J185" s="241">
        <f>SUM(J186:J189)</f>
        <v>-86788.62</v>
      </c>
      <c r="K185" s="236">
        <f t="shared" ref="K185" si="90">SUM(K186:K189)</f>
        <v>74907.11</v>
      </c>
      <c r="L185" s="125">
        <f>SUM(L186:L189)</f>
        <v>86788.62</v>
      </c>
      <c r="M185" s="95"/>
      <c r="N185" s="95"/>
      <c r="P185" s="2"/>
    </row>
    <row r="186" spans="1:16" s="90" customFormat="1" ht="45" outlineLevel="4">
      <c r="A186" s="219" t="s">
        <v>229</v>
      </c>
      <c r="B186" s="220" t="s">
        <v>0</v>
      </c>
      <c r="C186" s="220" t="s">
        <v>48</v>
      </c>
      <c r="D186" s="220" t="s">
        <v>248</v>
      </c>
      <c r="E186" s="220">
        <v>313</v>
      </c>
      <c r="F186" s="268" t="s">
        <v>309</v>
      </c>
      <c r="G186" s="146"/>
      <c r="H186" s="256">
        <v>0</v>
      </c>
      <c r="I186" s="256">
        <v>0</v>
      </c>
      <c r="J186" s="267">
        <v>-11881.51</v>
      </c>
      <c r="K186" s="87"/>
      <c r="L186" s="127">
        <f t="shared" ref="L186:L189" si="91">I186-J186</f>
        <v>11881.51</v>
      </c>
      <c r="M186" s="95"/>
      <c r="N186" s="95"/>
      <c r="P186" s="2"/>
    </row>
    <row r="187" spans="1:16" s="90" customFormat="1" ht="33.75" outlineLevel="4">
      <c r="A187" s="93" t="s">
        <v>210</v>
      </c>
      <c r="B187" s="73" t="s">
        <v>0</v>
      </c>
      <c r="C187" s="73" t="s">
        <v>48</v>
      </c>
      <c r="D187" s="73" t="s">
        <v>248</v>
      </c>
      <c r="E187" s="73" t="s">
        <v>19</v>
      </c>
      <c r="F187" s="131" t="s">
        <v>249</v>
      </c>
      <c r="G187" s="137" t="s">
        <v>272</v>
      </c>
      <c r="H187" s="127">
        <v>0</v>
      </c>
      <c r="I187" s="127">
        <v>0</v>
      </c>
      <c r="J187" s="242">
        <v>0</v>
      </c>
      <c r="K187" s="119">
        <f t="shared" ref="K187:K188" si="92">I187-J187</f>
        <v>0</v>
      </c>
      <c r="L187" s="127">
        <f t="shared" si="91"/>
        <v>0</v>
      </c>
      <c r="M187" s="95"/>
      <c r="N187" s="95"/>
      <c r="P187" s="2"/>
    </row>
    <row r="188" spans="1:16" s="91" customFormat="1" ht="33.75" outlineLevel="4">
      <c r="A188" s="93" t="s">
        <v>104</v>
      </c>
      <c r="B188" s="73" t="s">
        <v>0</v>
      </c>
      <c r="C188" s="73" t="s">
        <v>48</v>
      </c>
      <c r="D188" s="73" t="s">
        <v>248</v>
      </c>
      <c r="E188" s="73" t="s">
        <v>4</v>
      </c>
      <c r="F188" s="131" t="s">
        <v>249</v>
      </c>
      <c r="G188" s="137" t="s">
        <v>272</v>
      </c>
      <c r="H188" s="127">
        <v>0</v>
      </c>
      <c r="I188" s="127">
        <v>0</v>
      </c>
      <c r="J188" s="242">
        <v>0</v>
      </c>
      <c r="K188" s="119">
        <f t="shared" si="92"/>
        <v>0</v>
      </c>
      <c r="L188" s="127">
        <f t="shared" si="91"/>
        <v>0</v>
      </c>
      <c r="M188" s="72"/>
      <c r="P188" s="2"/>
    </row>
    <row r="189" spans="1:16" s="86" customFormat="1" ht="45" outlineLevel="2">
      <c r="A189" s="219" t="s">
        <v>229</v>
      </c>
      <c r="B189" s="220" t="s">
        <v>0</v>
      </c>
      <c r="C189" s="220" t="s">
        <v>48</v>
      </c>
      <c r="D189" s="220" t="s">
        <v>248</v>
      </c>
      <c r="E189" s="220">
        <v>321</v>
      </c>
      <c r="F189" s="268" t="s">
        <v>249</v>
      </c>
      <c r="G189" s="146" t="s">
        <v>272</v>
      </c>
      <c r="H189" s="256">
        <v>0</v>
      </c>
      <c r="I189" s="256">
        <v>0</v>
      </c>
      <c r="J189" s="267">
        <v>-74907.11</v>
      </c>
      <c r="K189" s="119">
        <f>I189-J189</f>
        <v>74907.11</v>
      </c>
      <c r="L189" s="127">
        <f t="shared" si="91"/>
        <v>74907.11</v>
      </c>
      <c r="P189" s="2"/>
    </row>
    <row r="190" spans="1:16" s="86" customFormat="1" outlineLevel="1">
      <c r="A190" s="122" t="s">
        <v>161</v>
      </c>
      <c r="B190" s="7" t="s">
        <v>0</v>
      </c>
      <c r="C190" s="7" t="s">
        <v>48</v>
      </c>
      <c r="D190" s="7" t="s">
        <v>38</v>
      </c>
      <c r="E190" s="7" t="s">
        <v>1</v>
      </c>
      <c r="F190" s="5" t="s">
        <v>121</v>
      </c>
      <c r="G190" s="107" t="s">
        <v>121</v>
      </c>
      <c r="H190" s="125">
        <f>SUM(H191:H193)</f>
        <v>412466000</v>
      </c>
      <c r="I190" s="125">
        <f>SUM(I191:I193)</f>
        <v>47614934.899999999</v>
      </c>
      <c r="J190" s="241">
        <f t="shared" ref="J190:K190" si="93">SUM(J191:J193)</f>
        <v>46668028.520000003</v>
      </c>
      <c r="K190" s="236">
        <f t="shared" si="93"/>
        <v>0</v>
      </c>
      <c r="L190" s="125">
        <f>SUM(L191:L193)</f>
        <v>946906.37999999675</v>
      </c>
      <c r="P190" s="2"/>
    </row>
    <row r="191" spans="1:16" s="86" customFormat="1" ht="33.75" outlineLevel="2">
      <c r="A191" s="93" t="s">
        <v>210</v>
      </c>
      <c r="B191" s="73" t="s">
        <v>0</v>
      </c>
      <c r="C191" s="73" t="s">
        <v>48</v>
      </c>
      <c r="D191" s="73" t="s">
        <v>38</v>
      </c>
      <c r="E191" s="73" t="s">
        <v>19</v>
      </c>
      <c r="F191" s="131" t="s">
        <v>277</v>
      </c>
      <c r="G191" s="137" t="s">
        <v>272</v>
      </c>
      <c r="H191" s="127">
        <v>6068630</v>
      </c>
      <c r="I191" s="127">
        <v>268700</v>
      </c>
      <c r="J191" s="242">
        <v>140362.23999999999</v>
      </c>
      <c r="K191" s="102" t="s">
        <v>121</v>
      </c>
      <c r="L191" s="127">
        <f t="shared" ref="L191:L193" si="94">I191-J191</f>
        <v>128337.76000000001</v>
      </c>
      <c r="P191" s="2"/>
    </row>
    <row r="192" spans="1:16" s="135" customFormat="1" ht="33.75" outlineLevel="4">
      <c r="A192" s="93" t="s">
        <v>104</v>
      </c>
      <c r="B192" s="73" t="s">
        <v>0</v>
      </c>
      <c r="C192" s="73" t="s">
        <v>48</v>
      </c>
      <c r="D192" s="73" t="s">
        <v>38</v>
      </c>
      <c r="E192" s="73" t="s">
        <v>4</v>
      </c>
      <c r="F192" s="131" t="s">
        <v>277</v>
      </c>
      <c r="G192" s="137" t="s">
        <v>272</v>
      </c>
      <c r="H192" s="127">
        <v>3391570</v>
      </c>
      <c r="I192" s="127">
        <v>176134.9</v>
      </c>
      <c r="J192" s="242">
        <v>83657.259999999995</v>
      </c>
      <c r="K192" s="85" t="s">
        <v>121</v>
      </c>
      <c r="L192" s="127">
        <f t="shared" si="94"/>
        <v>92477.64</v>
      </c>
      <c r="M192" s="95"/>
      <c r="P192" s="2"/>
    </row>
    <row r="193" spans="1:16" s="91" customFormat="1" ht="33.75" outlineLevel="4">
      <c r="A193" s="93" t="s">
        <v>205</v>
      </c>
      <c r="B193" s="73" t="s">
        <v>0</v>
      </c>
      <c r="C193" s="73" t="s">
        <v>48</v>
      </c>
      <c r="D193" s="73" t="s">
        <v>38</v>
      </c>
      <c r="E193" s="73" t="s">
        <v>9</v>
      </c>
      <c r="F193" s="131" t="s">
        <v>277</v>
      </c>
      <c r="G193" s="137" t="s">
        <v>272</v>
      </c>
      <c r="H193" s="127">
        <v>403005800</v>
      </c>
      <c r="I193" s="127">
        <v>47170100</v>
      </c>
      <c r="J193" s="242">
        <v>46444009.020000003</v>
      </c>
      <c r="K193" s="102" t="s">
        <v>121</v>
      </c>
      <c r="L193" s="127">
        <f t="shared" si="94"/>
        <v>726090.97999999672</v>
      </c>
      <c r="M193" s="72"/>
      <c r="P193" s="2"/>
    </row>
    <row r="194" spans="1:16" s="91" customFormat="1" outlineLevel="4">
      <c r="A194" s="122" t="s">
        <v>265</v>
      </c>
      <c r="B194" s="7">
        <v>148</v>
      </c>
      <c r="C194" s="7">
        <v>1003</v>
      </c>
      <c r="D194" s="7">
        <v>9990020680</v>
      </c>
      <c r="E194" s="7" t="s">
        <v>1</v>
      </c>
      <c r="F194" s="5"/>
      <c r="G194" s="107"/>
      <c r="H194" s="125">
        <f>SUM(H195:H195)</f>
        <v>62870000</v>
      </c>
      <c r="I194" s="125">
        <f>SUM(I195:I195)</f>
        <v>62870000</v>
      </c>
      <c r="J194" s="241">
        <f>SUM(J195:J195)</f>
        <v>47260000</v>
      </c>
      <c r="K194" s="236">
        <f t="shared" ref="K194" si="95">SUM(K195:K195)</f>
        <v>15610000</v>
      </c>
      <c r="L194" s="125">
        <f>SUM(L195:L195)</f>
        <v>15610000</v>
      </c>
      <c r="M194" s="72"/>
      <c r="P194" s="2"/>
    </row>
    <row r="195" spans="1:16" s="90" customFormat="1" ht="25.5" outlineLevel="4">
      <c r="A195" s="93" t="s">
        <v>205</v>
      </c>
      <c r="B195" s="73">
        <v>148</v>
      </c>
      <c r="C195" s="73">
        <v>1003</v>
      </c>
      <c r="D195" s="73">
        <v>9990020680</v>
      </c>
      <c r="E195" s="73">
        <v>321</v>
      </c>
      <c r="F195" s="99"/>
      <c r="G195" s="73"/>
      <c r="H195" s="127">
        <v>62870000</v>
      </c>
      <c r="I195" s="127">
        <v>62870000</v>
      </c>
      <c r="J195" s="242">
        <v>47260000</v>
      </c>
      <c r="K195" s="119">
        <f>I195-J195</f>
        <v>15610000</v>
      </c>
      <c r="L195" s="126">
        <f t="shared" ref="L195" si="96">I195-J195</f>
        <v>15610000</v>
      </c>
      <c r="M195" s="95"/>
      <c r="N195" s="95"/>
      <c r="P195" s="2"/>
    </row>
    <row r="196" spans="1:16" s="91" customFormat="1" ht="63.75" outlineLevel="4">
      <c r="A196" s="164" t="s">
        <v>307</v>
      </c>
      <c r="B196" s="158" t="s">
        <v>0</v>
      </c>
      <c r="C196" s="158" t="s">
        <v>76</v>
      </c>
      <c r="D196" s="158" t="s">
        <v>288</v>
      </c>
      <c r="E196" s="159" t="s">
        <v>1</v>
      </c>
      <c r="F196" s="160"/>
      <c r="G196" s="160"/>
      <c r="H196" s="165">
        <f>SUM(H197)</f>
        <v>0</v>
      </c>
      <c r="I196" s="165">
        <f>SUM(I197)</f>
        <v>0</v>
      </c>
      <c r="J196" s="166">
        <f>SUM(J197)</f>
        <v>0</v>
      </c>
      <c r="K196" s="237">
        <f t="shared" ref="K196" si="97">SUM(K197)</f>
        <v>0</v>
      </c>
      <c r="L196" s="166">
        <f>SUM(L197)</f>
        <v>0</v>
      </c>
      <c r="M196" s="72"/>
      <c r="P196" s="2"/>
    </row>
    <row r="197" spans="1:16" s="90" customFormat="1" ht="25.5" outlineLevel="4">
      <c r="A197" s="167" t="s">
        <v>229</v>
      </c>
      <c r="B197" s="161" t="s">
        <v>0</v>
      </c>
      <c r="C197" s="161" t="s">
        <v>76</v>
      </c>
      <c r="D197" s="162" t="s">
        <v>288</v>
      </c>
      <c r="E197" s="162" t="s">
        <v>37</v>
      </c>
      <c r="F197" s="161"/>
      <c r="G197" s="161"/>
      <c r="H197" s="168">
        <v>0</v>
      </c>
      <c r="I197" s="169">
        <v>0</v>
      </c>
      <c r="J197" s="242">
        <v>0</v>
      </c>
      <c r="K197" s="163">
        <f t="shared" ref="K197" si="98">I197-J197</f>
        <v>0</v>
      </c>
      <c r="L197" s="127">
        <f>I197-J197</f>
        <v>0</v>
      </c>
      <c r="M197" s="95"/>
      <c r="N197" s="95"/>
      <c r="P197" s="2"/>
    </row>
    <row r="198" spans="1:16" s="91" customFormat="1" ht="51" outlineLevel="4">
      <c r="A198" s="122" t="s">
        <v>189</v>
      </c>
      <c r="B198" s="7" t="s">
        <v>0</v>
      </c>
      <c r="C198" s="7" t="s">
        <v>76</v>
      </c>
      <c r="D198" s="7" t="s">
        <v>77</v>
      </c>
      <c r="E198" s="7" t="s">
        <v>1</v>
      </c>
      <c r="F198" s="5" t="s">
        <v>121</v>
      </c>
      <c r="G198" s="107" t="s">
        <v>121</v>
      </c>
      <c r="H198" s="125">
        <f>SUM(H199)</f>
        <v>5205827100</v>
      </c>
      <c r="I198" s="125">
        <f>SUM(I199)</f>
        <v>866666800</v>
      </c>
      <c r="J198" s="241">
        <f t="shared" ref="J198:K198" si="99">SUM(J199)</f>
        <v>866666800</v>
      </c>
      <c r="K198" s="236">
        <f t="shared" si="99"/>
        <v>0</v>
      </c>
      <c r="L198" s="125">
        <f>SUM(L199)</f>
        <v>0</v>
      </c>
      <c r="M198" s="72"/>
      <c r="P198" s="2"/>
    </row>
    <row r="199" spans="1:16" s="90" customFormat="1" outlineLevel="4">
      <c r="A199" s="93" t="s">
        <v>122</v>
      </c>
      <c r="B199" s="73" t="s">
        <v>0</v>
      </c>
      <c r="C199" s="73" t="s">
        <v>76</v>
      </c>
      <c r="D199" s="73" t="s">
        <v>77</v>
      </c>
      <c r="E199" s="73" t="s">
        <v>78</v>
      </c>
      <c r="F199" s="101" t="s">
        <v>121</v>
      </c>
      <c r="G199" s="144" t="s">
        <v>121</v>
      </c>
      <c r="H199" s="127">
        <v>5205827100</v>
      </c>
      <c r="I199" s="127">
        <v>866666800</v>
      </c>
      <c r="J199" s="242">
        <v>866666800</v>
      </c>
      <c r="K199" s="85" t="s">
        <v>121</v>
      </c>
      <c r="L199" s="127">
        <f>I199-J199</f>
        <v>0</v>
      </c>
      <c r="M199" s="95"/>
      <c r="N199" s="95"/>
      <c r="P199" s="2"/>
    </row>
    <row r="200" spans="1:16" s="135" customFormat="1" ht="89.25" outlineLevel="4">
      <c r="A200" s="122" t="s">
        <v>190</v>
      </c>
      <c r="B200" s="7" t="s">
        <v>0</v>
      </c>
      <c r="C200" s="7" t="s">
        <v>76</v>
      </c>
      <c r="D200" s="7" t="s">
        <v>79</v>
      </c>
      <c r="E200" s="7" t="s">
        <v>1</v>
      </c>
      <c r="F200" s="5" t="s">
        <v>121</v>
      </c>
      <c r="G200" s="107" t="s">
        <v>121</v>
      </c>
      <c r="H200" s="125">
        <f>SUM(H201)</f>
        <v>84900</v>
      </c>
      <c r="I200" s="125">
        <f>SUM(I201)</f>
        <v>0</v>
      </c>
      <c r="J200" s="241">
        <f t="shared" ref="J200:K200" si="100">SUM(J201)</f>
        <v>0</v>
      </c>
      <c r="K200" s="236">
        <f t="shared" si="100"/>
        <v>0</v>
      </c>
      <c r="L200" s="125">
        <f>SUM(L201)</f>
        <v>0</v>
      </c>
      <c r="M200" s="95"/>
      <c r="P200" s="2"/>
    </row>
    <row r="201" spans="1:16" s="91" customFormat="1" ht="33.75" outlineLevel="4">
      <c r="A201" s="93" t="s">
        <v>215</v>
      </c>
      <c r="B201" s="73" t="s">
        <v>0</v>
      </c>
      <c r="C201" s="73" t="s">
        <v>76</v>
      </c>
      <c r="D201" s="73" t="s">
        <v>79</v>
      </c>
      <c r="E201" s="73" t="s">
        <v>80</v>
      </c>
      <c r="F201" s="124" t="s">
        <v>299</v>
      </c>
      <c r="G201" s="136" t="s">
        <v>272</v>
      </c>
      <c r="H201" s="127">
        <v>84900</v>
      </c>
      <c r="I201" s="127">
        <v>0</v>
      </c>
      <c r="J201" s="242">
        <v>0</v>
      </c>
      <c r="K201" s="85" t="s">
        <v>121</v>
      </c>
      <c r="L201" s="127">
        <f>I201-J201</f>
        <v>0</v>
      </c>
      <c r="M201" s="72"/>
      <c r="P201" s="2"/>
    </row>
    <row r="202" spans="1:16" s="86" customFormat="1" ht="38.25" outlineLevel="2">
      <c r="A202" s="122" t="s">
        <v>233</v>
      </c>
      <c r="B202" s="7" t="s">
        <v>0</v>
      </c>
      <c r="C202" s="7" t="s">
        <v>76</v>
      </c>
      <c r="D202" s="7" t="s">
        <v>234</v>
      </c>
      <c r="E202" s="7" t="s">
        <v>1</v>
      </c>
      <c r="F202" s="5"/>
      <c r="G202" s="107"/>
      <c r="H202" s="125">
        <f>SUM(H203:H204)</f>
        <v>0</v>
      </c>
      <c r="I202" s="125">
        <f>SUM(I203:I204)</f>
        <v>0</v>
      </c>
      <c r="J202" s="241">
        <f t="shared" ref="J202:K202" si="101">SUM(J203:J204)</f>
        <v>-1043.6500000000001</v>
      </c>
      <c r="K202" s="236">
        <f t="shared" si="101"/>
        <v>1043.6500000000001</v>
      </c>
      <c r="L202" s="125">
        <f>SUM(L203:L204)</f>
        <v>1043.6500000000001</v>
      </c>
      <c r="P202" s="2"/>
    </row>
    <row r="203" spans="1:16" s="135" customFormat="1" outlineLevel="4">
      <c r="A203" s="93" t="s">
        <v>104</v>
      </c>
      <c r="B203" s="73" t="s">
        <v>0</v>
      </c>
      <c r="C203" s="73" t="s">
        <v>76</v>
      </c>
      <c r="D203" s="73" t="s">
        <v>234</v>
      </c>
      <c r="E203" s="73" t="s">
        <v>4</v>
      </c>
      <c r="F203" s="92"/>
      <c r="G203" s="145"/>
      <c r="H203" s="127">
        <v>0</v>
      </c>
      <c r="I203" s="127">
        <v>0</v>
      </c>
      <c r="J203" s="242">
        <v>0</v>
      </c>
      <c r="K203" s="119">
        <f t="shared" ref="K203:K204" si="102">I203-J203</f>
        <v>0</v>
      </c>
      <c r="L203" s="126">
        <f t="shared" ref="L203:L204" si="103">I203-J203</f>
        <v>0</v>
      </c>
      <c r="M203" s="95"/>
      <c r="P203" s="2"/>
    </row>
    <row r="204" spans="1:16" s="91" customFormat="1" ht="25.5" outlineLevel="4">
      <c r="A204" s="254" t="s">
        <v>208</v>
      </c>
      <c r="B204" s="220" t="s">
        <v>0</v>
      </c>
      <c r="C204" s="220" t="s">
        <v>76</v>
      </c>
      <c r="D204" s="220" t="s">
        <v>234</v>
      </c>
      <c r="E204" s="220" t="s">
        <v>37</v>
      </c>
      <c r="F204" s="227"/>
      <c r="G204" s="228"/>
      <c r="H204" s="255">
        <v>0</v>
      </c>
      <c r="I204" s="255">
        <v>0</v>
      </c>
      <c r="J204" s="265">
        <v>-1043.6500000000001</v>
      </c>
      <c r="K204" s="269">
        <f t="shared" si="102"/>
        <v>1043.6500000000001</v>
      </c>
      <c r="L204" s="127">
        <f t="shared" si="103"/>
        <v>1043.6500000000001</v>
      </c>
      <c r="M204" s="72"/>
      <c r="P204" s="2"/>
    </row>
    <row r="205" spans="1:16" s="90" customFormat="1" outlineLevel="4">
      <c r="A205" s="122" t="s">
        <v>191</v>
      </c>
      <c r="B205" s="7" t="s">
        <v>0</v>
      </c>
      <c r="C205" s="7" t="s">
        <v>76</v>
      </c>
      <c r="D205" s="7" t="s">
        <v>81</v>
      </c>
      <c r="E205" s="7" t="s">
        <v>1</v>
      </c>
      <c r="F205" s="5" t="s">
        <v>121</v>
      </c>
      <c r="G205" s="107" t="s">
        <v>121</v>
      </c>
      <c r="H205" s="125">
        <f>SUM(H206:H207)</f>
        <v>84868800</v>
      </c>
      <c r="I205" s="125">
        <f>SUM(I206:I207)</f>
        <v>12431856.84</v>
      </c>
      <c r="J205" s="241">
        <f t="shared" ref="J205:K205" si="104">SUM(J206:J207)</f>
        <v>12375309.16</v>
      </c>
      <c r="K205" s="236">
        <f t="shared" si="104"/>
        <v>0</v>
      </c>
      <c r="L205" s="125">
        <f>SUM(L206:L207)</f>
        <v>56547.68</v>
      </c>
      <c r="M205" s="95"/>
      <c r="N205" s="95"/>
      <c r="P205" s="2"/>
    </row>
    <row r="206" spans="1:16" s="135" customFormat="1" outlineLevel="4">
      <c r="A206" s="93" t="s">
        <v>104</v>
      </c>
      <c r="B206" s="73" t="s">
        <v>0</v>
      </c>
      <c r="C206" s="73" t="s">
        <v>76</v>
      </c>
      <c r="D206" s="73" t="s">
        <v>81</v>
      </c>
      <c r="E206" s="73" t="s">
        <v>4</v>
      </c>
      <c r="F206" s="101" t="s">
        <v>121</v>
      </c>
      <c r="G206" s="144" t="s">
        <v>121</v>
      </c>
      <c r="H206" s="127">
        <v>59400</v>
      </c>
      <c r="I206" s="127">
        <v>5861.84</v>
      </c>
      <c r="J206" s="242">
        <v>5664.16</v>
      </c>
      <c r="K206" s="102" t="s">
        <v>121</v>
      </c>
      <c r="L206" s="126">
        <f t="shared" ref="L206:L207" si="105">I206-J206</f>
        <v>197.68000000000029</v>
      </c>
      <c r="M206" s="95"/>
      <c r="P206" s="2"/>
    </row>
    <row r="207" spans="1:16" s="91" customFormat="1" ht="25.5" outlineLevel="4">
      <c r="A207" s="123" t="s">
        <v>208</v>
      </c>
      <c r="B207" s="73" t="s">
        <v>0</v>
      </c>
      <c r="C207" s="73" t="s">
        <v>76</v>
      </c>
      <c r="D207" s="73" t="s">
        <v>81</v>
      </c>
      <c r="E207" s="73" t="s">
        <v>37</v>
      </c>
      <c r="F207" s="92" t="s">
        <v>121</v>
      </c>
      <c r="G207" s="145" t="s">
        <v>121</v>
      </c>
      <c r="H207" s="126">
        <v>84809400</v>
      </c>
      <c r="I207" s="126">
        <v>12425995</v>
      </c>
      <c r="J207" s="243">
        <v>12369645</v>
      </c>
      <c r="K207" s="88" t="s">
        <v>121</v>
      </c>
      <c r="L207" s="127">
        <f t="shared" si="105"/>
        <v>56350</v>
      </c>
      <c r="M207" s="72"/>
      <c r="P207" s="2"/>
    </row>
    <row r="208" spans="1:16" s="90" customFormat="1" ht="25.5" outlineLevel="4">
      <c r="A208" s="122" t="s">
        <v>192</v>
      </c>
      <c r="B208" s="7" t="s">
        <v>0</v>
      </c>
      <c r="C208" s="7" t="s">
        <v>76</v>
      </c>
      <c r="D208" s="7" t="s">
        <v>82</v>
      </c>
      <c r="E208" s="7" t="s">
        <v>1</v>
      </c>
      <c r="F208" s="5" t="s">
        <v>121</v>
      </c>
      <c r="G208" s="107" t="s">
        <v>121</v>
      </c>
      <c r="H208" s="125">
        <f>SUM(H209:H210)</f>
        <v>14062559</v>
      </c>
      <c r="I208" s="125">
        <f>SUM(I209:I210)</f>
        <v>0</v>
      </c>
      <c r="J208" s="241">
        <f t="shared" ref="J208:K208" si="106">SUM(J209:J210)</f>
        <v>0</v>
      </c>
      <c r="K208" s="236">
        <f t="shared" si="106"/>
        <v>0</v>
      </c>
      <c r="L208" s="125">
        <f>SUM(L209:L210)</f>
        <v>0</v>
      </c>
      <c r="M208" s="95"/>
      <c r="N208" s="95"/>
      <c r="P208" s="2"/>
    </row>
    <row r="209" spans="1:16" s="171" customFormat="1" outlineLevel="4">
      <c r="A209" s="93" t="s">
        <v>104</v>
      </c>
      <c r="B209" s="73" t="s">
        <v>0</v>
      </c>
      <c r="C209" s="73" t="s">
        <v>76</v>
      </c>
      <c r="D209" s="73" t="s">
        <v>82</v>
      </c>
      <c r="E209" s="73" t="s">
        <v>4</v>
      </c>
      <c r="F209" s="101" t="s">
        <v>121</v>
      </c>
      <c r="G209" s="144" t="s">
        <v>121</v>
      </c>
      <c r="H209" s="127">
        <v>9941</v>
      </c>
      <c r="I209" s="127">
        <v>0</v>
      </c>
      <c r="J209" s="242">
        <v>0</v>
      </c>
      <c r="K209" s="102" t="s">
        <v>121</v>
      </c>
      <c r="L209" s="126">
        <f t="shared" ref="L209:L210" si="107">I209-J209</f>
        <v>0</v>
      </c>
      <c r="M209" s="170"/>
      <c r="N209" s="72"/>
      <c r="P209" s="2"/>
    </row>
    <row r="210" spans="1:16" s="177" customFormat="1" ht="25.5" outlineLevel="4">
      <c r="A210" s="123" t="s">
        <v>208</v>
      </c>
      <c r="B210" s="73" t="s">
        <v>0</v>
      </c>
      <c r="C210" s="73" t="s">
        <v>76</v>
      </c>
      <c r="D210" s="73" t="s">
        <v>82</v>
      </c>
      <c r="E210" s="73" t="s">
        <v>37</v>
      </c>
      <c r="F210" s="92" t="s">
        <v>121</v>
      </c>
      <c r="G210" s="145" t="s">
        <v>121</v>
      </c>
      <c r="H210" s="126">
        <v>14052618</v>
      </c>
      <c r="I210" s="126">
        <v>0</v>
      </c>
      <c r="J210" s="243">
        <v>0</v>
      </c>
      <c r="K210" s="88" t="s">
        <v>121</v>
      </c>
      <c r="L210" s="127">
        <f t="shared" si="107"/>
        <v>0</v>
      </c>
      <c r="M210" s="72"/>
      <c r="N210" s="72"/>
      <c r="O210" s="176"/>
      <c r="P210" s="2"/>
    </row>
    <row r="211" spans="1:16" s="183" customFormat="1" ht="25.5" outlineLevel="4">
      <c r="A211" s="194" t="s">
        <v>289</v>
      </c>
      <c r="B211" s="6" t="s">
        <v>0</v>
      </c>
      <c r="C211" s="6" t="s">
        <v>76</v>
      </c>
      <c r="D211" s="6" t="s">
        <v>290</v>
      </c>
      <c r="E211" s="7" t="s">
        <v>1</v>
      </c>
      <c r="F211" s="5"/>
      <c r="G211" s="5"/>
      <c r="H211" s="195">
        <f>SUM(H212:H217)</f>
        <v>0</v>
      </c>
      <c r="I211" s="195">
        <f>SUM(I212:I217)</f>
        <v>0</v>
      </c>
      <c r="J211" s="196">
        <f>SUM(J212:J217)</f>
        <v>-112647.87000000001</v>
      </c>
      <c r="K211" s="238">
        <f t="shared" ref="K211" si="108">SUM(K212:K217)</f>
        <v>112647.87000000001</v>
      </c>
      <c r="L211" s="196">
        <f>SUM(L212:L217)</f>
        <v>112647.87000000001</v>
      </c>
      <c r="M211" s="181"/>
      <c r="N211" s="72"/>
      <c r="O211" s="182"/>
      <c r="P211" s="2"/>
    </row>
    <row r="212" spans="1:16" s="183" customFormat="1" ht="25.5" outlineLevel="4">
      <c r="A212" s="197" t="s">
        <v>229</v>
      </c>
      <c r="B212" s="172" t="s">
        <v>0</v>
      </c>
      <c r="C212" s="173" t="s">
        <v>76</v>
      </c>
      <c r="D212" s="173" t="s">
        <v>290</v>
      </c>
      <c r="E212" s="174">
        <v>244</v>
      </c>
      <c r="F212" s="190"/>
      <c r="G212" s="191" t="s">
        <v>273</v>
      </c>
      <c r="H212" s="198">
        <v>0</v>
      </c>
      <c r="I212" s="198">
        <v>0</v>
      </c>
      <c r="J212" s="199">
        <v>0</v>
      </c>
      <c r="K212" s="175">
        <f>I212-J212</f>
        <v>0</v>
      </c>
      <c r="L212" s="229">
        <f t="shared" ref="L212:L217" si="109">I212-J212</f>
        <v>0</v>
      </c>
      <c r="M212" s="181"/>
      <c r="N212" s="72"/>
      <c r="O212" s="182"/>
      <c r="P212" s="2"/>
    </row>
    <row r="213" spans="1:16" s="183" customFormat="1" ht="25.5" outlineLevel="4">
      <c r="A213" s="200" t="s">
        <v>229</v>
      </c>
      <c r="B213" s="178" t="s">
        <v>0</v>
      </c>
      <c r="C213" s="178" t="s">
        <v>76</v>
      </c>
      <c r="D213" s="179" t="s">
        <v>290</v>
      </c>
      <c r="E213" s="179" t="s">
        <v>37</v>
      </c>
      <c r="F213" s="192"/>
      <c r="G213" s="192"/>
      <c r="H213" s="201">
        <v>0</v>
      </c>
      <c r="I213" s="198">
        <v>0</v>
      </c>
      <c r="J213" s="199">
        <v>-5632.38</v>
      </c>
      <c r="K213" s="180">
        <f t="shared" ref="K213:K217" si="110">I213-J213</f>
        <v>5632.38</v>
      </c>
      <c r="L213" s="229">
        <f t="shared" si="109"/>
        <v>5632.38</v>
      </c>
      <c r="M213" s="181"/>
      <c r="N213" s="72"/>
      <c r="O213" s="182"/>
      <c r="P213" s="2"/>
    </row>
    <row r="214" spans="1:16" s="188" customFormat="1" ht="45" outlineLevel="4">
      <c r="A214" s="270" t="s">
        <v>229</v>
      </c>
      <c r="B214" s="271" t="s">
        <v>0</v>
      </c>
      <c r="C214" s="271" t="s">
        <v>76</v>
      </c>
      <c r="D214" s="272" t="s">
        <v>290</v>
      </c>
      <c r="E214" s="272" t="s">
        <v>37</v>
      </c>
      <c r="F214" s="273" t="s">
        <v>310</v>
      </c>
      <c r="G214" s="273" t="s">
        <v>272</v>
      </c>
      <c r="H214" s="274">
        <v>0</v>
      </c>
      <c r="I214" s="274">
        <v>0</v>
      </c>
      <c r="J214" s="275">
        <v>-66500</v>
      </c>
      <c r="K214" s="180">
        <f t="shared" si="110"/>
        <v>66500</v>
      </c>
      <c r="L214" s="229">
        <f t="shared" si="109"/>
        <v>66500</v>
      </c>
      <c r="M214" s="120"/>
      <c r="N214" s="203"/>
      <c r="O214" s="187"/>
      <c r="P214" s="2"/>
    </row>
    <row r="215" spans="1:16" s="188" customFormat="1" ht="45" outlineLevel="4">
      <c r="A215" s="270" t="s">
        <v>229</v>
      </c>
      <c r="B215" s="271" t="s">
        <v>0</v>
      </c>
      <c r="C215" s="271" t="s">
        <v>76</v>
      </c>
      <c r="D215" s="272" t="s">
        <v>290</v>
      </c>
      <c r="E215" s="272" t="s">
        <v>37</v>
      </c>
      <c r="F215" s="273" t="s">
        <v>292</v>
      </c>
      <c r="G215" s="273" t="s">
        <v>272</v>
      </c>
      <c r="H215" s="274">
        <v>0</v>
      </c>
      <c r="I215" s="274">
        <v>0</v>
      </c>
      <c r="J215" s="275">
        <v>-16522.29</v>
      </c>
      <c r="K215" s="180">
        <f t="shared" si="110"/>
        <v>16522.29</v>
      </c>
      <c r="L215" s="229">
        <f t="shared" si="109"/>
        <v>16522.29</v>
      </c>
      <c r="M215" s="120"/>
      <c r="N215" s="203"/>
      <c r="O215" s="187"/>
      <c r="P215" s="2"/>
    </row>
    <row r="216" spans="1:16" s="135" customFormat="1" ht="45" outlineLevel="4">
      <c r="A216" s="270" t="s">
        <v>229</v>
      </c>
      <c r="B216" s="271" t="s">
        <v>0</v>
      </c>
      <c r="C216" s="271" t="s">
        <v>76</v>
      </c>
      <c r="D216" s="272" t="s">
        <v>290</v>
      </c>
      <c r="E216" s="272" t="s">
        <v>37</v>
      </c>
      <c r="F216" s="273" t="s">
        <v>294</v>
      </c>
      <c r="G216" s="273" t="s">
        <v>272</v>
      </c>
      <c r="H216" s="274">
        <v>0</v>
      </c>
      <c r="I216" s="274">
        <v>0</v>
      </c>
      <c r="J216" s="275">
        <v>-2850</v>
      </c>
      <c r="K216" s="186">
        <f>I216-J216</f>
        <v>2850</v>
      </c>
      <c r="L216" s="229">
        <f t="shared" si="109"/>
        <v>2850</v>
      </c>
      <c r="M216" s="95"/>
      <c r="P216" s="2"/>
    </row>
    <row r="217" spans="1:16" s="91" customFormat="1" ht="45" outlineLevel="4">
      <c r="A217" s="270" t="s">
        <v>229</v>
      </c>
      <c r="B217" s="271" t="s">
        <v>0</v>
      </c>
      <c r="C217" s="271" t="s">
        <v>76</v>
      </c>
      <c r="D217" s="272" t="s">
        <v>290</v>
      </c>
      <c r="E217" s="272" t="s">
        <v>37</v>
      </c>
      <c r="F217" s="273" t="s">
        <v>293</v>
      </c>
      <c r="G217" s="273" t="s">
        <v>272</v>
      </c>
      <c r="H217" s="274">
        <v>0</v>
      </c>
      <c r="I217" s="274">
        <v>0</v>
      </c>
      <c r="J217" s="275">
        <v>-21143.200000000001</v>
      </c>
      <c r="K217" s="189">
        <f t="shared" si="110"/>
        <v>21143.200000000001</v>
      </c>
      <c r="L217" s="229">
        <f t="shared" si="109"/>
        <v>21143.200000000001</v>
      </c>
      <c r="M217" s="72"/>
      <c r="P217" s="2"/>
    </row>
    <row r="218" spans="1:16" s="135" customFormat="1" ht="25.5" outlineLevel="4">
      <c r="A218" s="122" t="s">
        <v>235</v>
      </c>
      <c r="B218" s="7" t="s">
        <v>0</v>
      </c>
      <c r="C218" s="7" t="s">
        <v>76</v>
      </c>
      <c r="D218" s="7" t="s">
        <v>236</v>
      </c>
      <c r="E218" s="7" t="s">
        <v>1</v>
      </c>
      <c r="F218" s="5"/>
      <c r="G218" s="107"/>
      <c r="H218" s="125">
        <f>SUM(H219)</f>
        <v>0</v>
      </c>
      <c r="I218" s="125">
        <f>SUM(I219)</f>
        <v>0</v>
      </c>
      <c r="J218" s="241">
        <f t="shared" ref="J218:K218" si="111">SUM(J219)</f>
        <v>0</v>
      </c>
      <c r="K218" s="236">
        <f t="shared" si="111"/>
        <v>0</v>
      </c>
      <c r="L218" s="125">
        <f>SUM(L219)</f>
        <v>0</v>
      </c>
      <c r="M218" s="95"/>
      <c r="P218" s="2"/>
    </row>
    <row r="219" spans="1:16" s="91" customFormat="1" ht="33.75" outlineLevel="4">
      <c r="A219" s="93" t="s">
        <v>296</v>
      </c>
      <c r="B219" s="73" t="s">
        <v>0</v>
      </c>
      <c r="C219" s="73" t="s">
        <v>76</v>
      </c>
      <c r="D219" s="73" t="s">
        <v>236</v>
      </c>
      <c r="E219" s="73" t="s">
        <v>4</v>
      </c>
      <c r="F219" s="193" t="s">
        <v>295</v>
      </c>
      <c r="G219" s="273" t="s">
        <v>272</v>
      </c>
      <c r="H219" s="127">
        <v>0</v>
      </c>
      <c r="I219" s="127">
        <v>0</v>
      </c>
      <c r="J219" s="242">
        <v>0</v>
      </c>
      <c r="K219" s="119">
        <f t="shared" ref="K219" si="112">I219-J219</f>
        <v>0</v>
      </c>
      <c r="L219" s="229">
        <f>I219-J219</f>
        <v>0</v>
      </c>
      <c r="M219" s="72"/>
      <c r="P219" s="2"/>
    </row>
    <row r="220" spans="1:16" s="86" customFormat="1" ht="25.5" outlineLevel="2">
      <c r="A220" s="122" t="s">
        <v>235</v>
      </c>
      <c r="B220" s="7" t="s">
        <v>0</v>
      </c>
      <c r="C220" s="7" t="s">
        <v>76</v>
      </c>
      <c r="D220" s="7" t="s">
        <v>236</v>
      </c>
      <c r="E220" s="7" t="s">
        <v>1</v>
      </c>
      <c r="F220" s="5"/>
      <c r="G220" s="107"/>
      <c r="H220" s="125">
        <f>SUM(H221:H222)</f>
        <v>0</v>
      </c>
      <c r="I220" s="125">
        <f>SUM(I221:I222)</f>
        <v>0</v>
      </c>
      <c r="J220" s="241">
        <f t="shared" ref="J220:K220" si="113">SUM(J221:J222)</f>
        <v>0</v>
      </c>
      <c r="K220" s="236">
        <f t="shared" si="113"/>
        <v>0</v>
      </c>
      <c r="L220" s="125">
        <f>SUM(L221:L222)</f>
        <v>0</v>
      </c>
      <c r="P220" s="2"/>
    </row>
    <row r="221" spans="1:16" s="135" customFormat="1" outlineLevel="4">
      <c r="A221" s="93" t="s">
        <v>104</v>
      </c>
      <c r="B221" s="73" t="s">
        <v>0</v>
      </c>
      <c r="C221" s="73" t="s">
        <v>76</v>
      </c>
      <c r="D221" s="73" t="s">
        <v>236</v>
      </c>
      <c r="E221" s="73" t="s">
        <v>4</v>
      </c>
      <c r="F221" s="92"/>
      <c r="G221" s="145"/>
      <c r="H221" s="127">
        <v>0</v>
      </c>
      <c r="I221" s="127">
        <v>0</v>
      </c>
      <c r="J221" s="242">
        <v>0</v>
      </c>
      <c r="K221" s="119">
        <f t="shared" ref="K221:K222" si="114">I221-J221</f>
        <v>0</v>
      </c>
      <c r="L221" s="126">
        <f t="shared" ref="L221:L222" si="115">I221-J221</f>
        <v>0</v>
      </c>
      <c r="M221" s="95"/>
      <c r="P221" s="2"/>
    </row>
    <row r="222" spans="1:16" s="91" customFormat="1" ht="25.5" outlineLevel="4">
      <c r="A222" s="123" t="s">
        <v>229</v>
      </c>
      <c r="B222" s="73" t="s">
        <v>0</v>
      </c>
      <c r="C222" s="73" t="s">
        <v>76</v>
      </c>
      <c r="D222" s="73" t="s">
        <v>236</v>
      </c>
      <c r="E222" s="73" t="s">
        <v>37</v>
      </c>
      <c r="F222" s="92"/>
      <c r="G222" s="145"/>
      <c r="H222" s="126">
        <v>0</v>
      </c>
      <c r="I222" s="126">
        <v>0</v>
      </c>
      <c r="J222" s="243">
        <v>0</v>
      </c>
      <c r="K222" s="88">
        <f t="shared" si="114"/>
        <v>0</v>
      </c>
      <c r="L222" s="127">
        <f t="shared" si="115"/>
        <v>0</v>
      </c>
      <c r="M222" s="72"/>
      <c r="P222" s="2"/>
    </row>
    <row r="223" spans="1:16" s="135" customFormat="1" ht="76.5" outlineLevel="4">
      <c r="A223" s="122" t="s">
        <v>193</v>
      </c>
      <c r="B223" s="7" t="s">
        <v>0</v>
      </c>
      <c r="C223" s="7" t="s">
        <v>76</v>
      </c>
      <c r="D223" s="7" t="s">
        <v>83</v>
      </c>
      <c r="E223" s="7" t="s">
        <v>1</v>
      </c>
      <c r="F223" s="5" t="s">
        <v>121</v>
      </c>
      <c r="G223" s="107" t="s">
        <v>121</v>
      </c>
      <c r="H223" s="125">
        <f>SUM(H224:H225)</f>
        <v>48536800</v>
      </c>
      <c r="I223" s="125">
        <f>SUM(I224:I225)</f>
        <v>2880000</v>
      </c>
      <c r="J223" s="241">
        <f t="shared" ref="J223:K223" si="116">SUM(J224:J225)</f>
        <v>2860000</v>
      </c>
      <c r="K223" s="236">
        <f t="shared" si="116"/>
        <v>0</v>
      </c>
      <c r="L223" s="125">
        <f>SUM(L224:L225)</f>
        <v>20000</v>
      </c>
      <c r="M223" s="95"/>
      <c r="P223" s="2"/>
    </row>
    <row r="224" spans="1:16" s="91" customFormat="1" outlineLevel="4">
      <c r="A224" s="93" t="s">
        <v>104</v>
      </c>
      <c r="B224" s="73" t="s">
        <v>0</v>
      </c>
      <c r="C224" s="73" t="s">
        <v>76</v>
      </c>
      <c r="D224" s="73" t="s">
        <v>83</v>
      </c>
      <c r="E224" s="73" t="s">
        <v>4</v>
      </c>
      <c r="F224" s="101" t="s">
        <v>121</v>
      </c>
      <c r="G224" s="144" t="s">
        <v>121</v>
      </c>
      <c r="H224" s="127">
        <v>9096800</v>
      </c>
      <c r="I224" s="127">
        <v>0</v>
      </c>
      <c r="J224" s="242">
        <v>0</v>
      </c>
      <c r="K224" s="102" t="s">
        <v>121</v>
      </c>
      <c r="L224" s="126">
        <f t="shared" ref="L224:L225" si="117">I224-J224</f>
        <v>0</v>
      </c>
      <c r="M224" s="72"/>
      <c r="P224" s="2"/>
    </row>
    <row r="225" spans="1:16" s="86" customFormat="1" ht="25.5" outlineLevel="2">
      <c r="A225" s="123" t="s">
        <v>208</v>
      </c>
      <c r="B225" s="73" t="s">
        <v>0</v>
      </c>
      <c r="C225" s="73" t="s">
        <v>76</v>
      </c>
      <c r="D225" s="73" t="s">
        <v>83</v>
      </c>
      <c r="E225" s="73" t="s">
        <v>37</v>
      </c>
      <c r="F225" s="92" t="s">
        <v>121</v>
      </c>
      <c r="G225" s="145" t="s">
        <v>121</v>
      </c>
      <c r="H225" s="126">
        <v>39440000</v>
      </c>
      <c r="I225" s="127">
        <v>2880000</v>
      </c>
      <c r="J225" s="243">
        <v>2860000</v>
      </c>
      <c r="K225" s="88" t="s">
        <v>121</v>
      </c>
      <c r="L225" s="127">
        <f t="shared" si="117"/>
        <v>20000</v>
      </c>
      <c r="P225" s="2"/>
    </row>
    <row r="226" spans="1:16" s="86" customFormat="1" ht="38.25" outlineLevel="1">
      <c r="A226" s="122" t="s">
        <v>194</v>
      </c>
      <c r="B226" s="7" t="s">
        <v>0</v>
      </c>
      <c r="C226" s="7" t="s">
        <v>76</v>
      </c>
      <c r="D226" s="7" t="s">
        <v>84</v>
      </c>
      <c r="E226" s="7" t="s">
        <v>1</v>
      </c>
      <c r="F226" s="5" t="s">
        <v>121</v>
      </c>
      <c r="G226" s="107" t="s">
        <v>121</v>
      </c>
      <c r="H226" s="125">
        <f>SUM(H227)</f>
        <v>25000</v>
      </c>
      <c r="I226" s="125">
        <f>SUM(I227)</f>
        <v>0</v>
      </c>
      <c r="J226" s="241">
        <f t="shared" ref="J226:K226" si="118">SUM(J227)</f>
        <v>0</v>
      </c>
      <c r="K226" s="236">
        <f t="shared" si="118"/>
        <v>0</v>
      </c>
      <c r="L226" s="125">
        <f>SUM(L227)</f>
        <v>0</v>
      </c>
      <c r="P226" s="2"/>
    </row>
    <row r="227" spans="1:16" s="91" customFormat="1" ht="25.5" outlineLevel="4">
      <c r="A227" s="123" t="s">
        <v>208</v>
      </c>
      <c r="B227" s="73" t="s">
        <v>0</v>
      </c>
      <c r="C227" s="73" t="s">
        <v>76</v>
      </c>
      <c r="D227" s="73" t="s">
        <v>84</v>
      </c>
      <c r="E227" s="73" t="s">
        <v>37</v>
      </c>
      <c r="F227" s="92" t="s">
        <v>121</v>
      </c>
      <c r="G227" s="145" t="s">
        <v>121</v>
      </c>
      <c r="H227" s="126">
        <v>25000</v>
      </c>
      <c r="I227" s="126">
        <v>0</v>
      </c>
      <c r="J227" s="243">
        <v>0</v>
      </c>
      <c r="K227" s="88" t="s">
        <v>121</v>
      </c>
      <c r="L227" s="127">
        <f>I227-J227</f>
        <v>0</v>
      </c>
      <c r="M227" s="72"/>
      <c r="P227" s="2"/>
    </row>
    <row r="228" spans="1:16" s="91" customFormat="1" ht="38.25" outlineLevel="4">
      <c r="A228" s="122" t="s">
        <v>195</v>
      </c>
      <c r="B228" s="7" t="s">
        <v>0</v>
      </c>
      <c r="C228" s="7" t="s">
        <v>76</v>
      </c>
      <c r="D228" s="7" t="s">
        <v>85</v>
      </c>
      <c r="E228" s="7" t="s">
        <v>1</v>
      </c>
      <c r="F228" s="5" t="s">
        <v>121</v>
      </c>
      <c r="G228" s="107" t="s">
        <v>121</v>
      </c>
      <c r="H228" s="125">
        <f>SUM(H229:H230)</f>
        <v>15960000</v>
      </c>
      <c r="I228" s="125">
        <f>SUM(I229:I230)</f>
        <v>0</v>
      </c>
      <c r="J228" s="241">
        <f t="shared" ref="J228:K228" si="119">SUM(J229:J230)</f>
        <v>0</v>
      </c>
      <c r="K228" s="236">
        <f t="shared" si="119"/>
        <v>0</v>
      </c>
      <c r="L228" s="125">
        <f>SUM(L229:L230)</f>
        <v>0</v>
      </c>
      <c r="M228" s="72"/>
      <c r="P228" s="2"/>
    </row>
    <row r="229" spans="1:16" s="91" customFormat="1" outlineLevel="4">
      <c r="A229" s="93" t="s">
        <v>104</v>
      </c>
      <c r="B229" s="73" t="s">
        <v>0</v>
      </c>
      <c r="C229" s="73" t="s">
        <v>76</v>
      </c>
      <c r="D229" s="73" t="s">
        <v>85</v>
      </c>
      <c r="E229" s="73" t="s">
        <v>4</v>
      </c>
      <c r="F229" s="101" t="s">
        <v>121</v>
      </c>
      <c r="G229" s="144" t="s">
        <v>121</v>
      </c>
      <c r="H229" s="127">
        <v>22500</v>
      </c>
      <c r="I229" s="127">
        <v>0</v>
      </c>
      <c r="J229" s="242">
        <v>0</v>
      </c>
      <c r="K229" s="102" t="s">
        <v>121</v>
      </c>
      <c r="L229" s="126">
        <f t="shared" ref="L229:L230" si="120">I229-J229</f>
        <v>0</v>
      </c>
      <c r="M229" s="72"/>
      <c r="P229" s="2"/>
    </row>
    <row r="230" spans="1:16" s="86" customFormat="1" ht="25.5" outlineLevel="2">
      <c r="A230" s="93" t="s">
        <v>205</v>
      </c>
      <c r="B230" s="73" t="s">
        <v>0</v>
      </c>
      <c r="C230" s="73" t="s">
        <v>76</v>
      </c>
      <c r="D230" s="73" t="s">
        <v>85</v>
      </c>
      <c r="E230" s="73" t="s">
        <v>9</v>
      </c>
      <c r="F230" s="101" t="s">
        <v>121</v>
      </c>
      <c r="G230" s="144" t="s">
        <v>121</v>
      </c>
      <c r="H230" s="127">
        <v>15937500</v>
      </c>
      <c r="I230" s="127">
        <v>0</v>
      </c>
      <c r="J230" s="242">
        <v>0</v>
      </c>
      <c r="K230" s="85" t="s">
        <v>121</v>
      </c>
      <c r="L230" s="126">
        <f t="shared" si="120"/>
        <v>0</v>
      </c>
      <c r="P230" s="2"/>
    </row>
    <row r="231" spans="1:16" s="91" customFormat="1" ht="38.25" outlineLevel="4">
      <c r="A231" s="122" t="s">
        <v>282</v>
      </c>
      <c r="B231" s="7" t="s">
        <v>0</v>
      </c>
      <c r="C231" s="7" t="s">
        <v>76</v>
      </c>
      <c r="D231" s="7">
        <v>2240281520</v>
      </c>
      <c r="E231" s="7">
        <v>530</v>
      </c>
      <c r="F231" s="5" t="s">
        <v>121</v>
      </c>
      <c r="G231" s="107" t="s">
        <v>121</v>
      </c>
      <c r="H231" s="125">
        <v>247192900</v>
      </c>
      <c r="I231" s="125">
        <v>40376000</v>
      </c>
      <c r="J231" s="241">
        <v>40372000</v>
      </c>
      <c r="K231" s="87" t="s">
        <v>121</v>
      </c>
      <c r="L231" s="125">
        <f>I231-J231</f>
        <v>4000</v>
      </c>
      <c r="M231" s="72"/>
      <c r="P231" s="2"/>
    </row>
    <row r="232" spans="1:16" s="91" customFormat="1" ht="63.75" outlineLevel="4">
      <c r="A232" s="122" t="s">
        <v>281</v>
      </c>
      <c r="B232" s="7" t="s">
        <v>0</v>
      </c>
      <c r="C232" s="7" t="s">
        <v>76</v>
      </c>
      <c r="D232" s="7">
        <v>2240281530</v>
      </c>
      <c r="E232" s="7">
        <v>530</v>
      </c>
      <c r="F232" s="5" t="s">
        <v>121</v>
      </c>
      <c r="G232" s="107" t="s">
        <v>121</v>
      </c>
      <c r="H232" s="125">
        <v>2000000</v>
      </c>
      <c r="I232" s="125">
        <v>0</v>
      </c>
      <c r="J232" s="241">
        <f t="shared" ref="J232:K233" si="121">SUM(J233)</f>
        <v>0</v>
      </c>
      <c r="K232" s="87" t="s">
        <v>121</v>
      </c>
      <c r="L232" s="127">
        <f>I232-J232</f>
        <v>0</v>
      </c>
      <c r="M232" s="72"/>
      <c r="P232" s="2"/>
    </row>
    <row r="233" spans="1:16" s="91" customFormat="1" ht="51" outlineLevel="4">
      <c r="A233" s="122" t="s">
        <v>196</v>
      </c>
      <c r="B233" s="7" t="s">
        <v>0</v>
      </c>
      <c r="C233" s="7" t="s">
        <v>76</v>
      </c>
      <c r="D233" s="7" t="s">
        <v>86</v>
      </c>
      <c r="E233" s="7" t="s">
        <v>1</v>
      </c>
      <c r="F233" s="5" t="s">
        <v>121</v>
      </c>
      <c r="G233" s="107" t="s">
        <v>121</v>
      </c>
      <c r="H233" s="125">
        <f>SUM(H234)</f>
        <v>2150</v>
      </c>
      <c r="I233" s="125">
        <f t="shared" ref="I233" si="122">SUM(I234)</f>
        <v>0</v>
      </c>
      <c r="J233" s="241">
        <f t="shared" si="121"/>
        <v>0</v>
      </c>
      <c r="K233" s="236">
        <f t="shared" si="121"/>
        <v>0</v>
      </c>
      <c r="L233" s="125">
        <f>SUM(L234)</f>
        <v>0</v>
      </c>
      <c r="M233" s="72"/>
      <c r="P233" s="2"/>
    </row>
    <row r="234" spans="1:16" s="91" customFormat="1" ht="25.5" outlineLevel="4">
      <c r="A234" s="93" t="s">
        <v>215</v>
      </c>
      <c r="B234" s="73" t="s">
        <v>0</v>
      </c>
      <c r="C234" s="73" t="s">
        <v>76</v>
      </c>
      <c r="D234" s="73" t="s">
        <v>86</v>
      </c>
      <c r="E234" s="73" t="s">
        <v>80</v>
      </c>
      <c r="F234" s="101" t="s">
        <v>121</v>
      </c>
      <c r="G234" s="144" t="s">
        <v>121</v>
      </c>
      <c r="H234" s="127">
        <v>2150</v>
      </c>
      <c r="I234" s="127">
        <v>0</v>
      </c>
      <c r="J234" s="242">
        <v>0</v>
      </c>
      <c r="K234" s="102" t="s">
        <v>121</v>
      </c>
      <c r="L234" s="126">
        <f>I234-J234</f>
        <v>0</v>
      </c>
      <c r="M234" s="72"/>
      <c r="P234" s="2"/>
    </row>
    <row r="235" spans="1:16" s="91" customFormat="1" ht="38.25" outlineLevel="4">
      <c r="A235" s="122" t="s">
        <v>262</v>
      </c>
      <c r="B235" s="7" t="s">
        <v>0</v>
      </c>
      <c r="C235" s="7" t="s">
        <v>87</v>
      </c>
      <c r="D235" s="7" t="s">
        <v>263</v>
      </c>
      <c r="E235" s="7" t="s">
        <v>1</v>
      </c>
      <c r="F235" s="5"/>
      <c r="G235" s="107"/>
      <c r="H235" s="125">
        <f>SUM(H236:H237)</f>
        <v>55405400</v>
      </c>
      <c r="I235" s="125">
        <f>SUM(I236:I237)</f>
        <v>16811640</v>
      </c>
      <c r="J235" s="125">
        <f t="shared" ref="J235:K235" si="123">SUM(J236:J237)</f>
        <v>16811640</v>
      </c>
      <c r="K235" s="125">
        <f t="shared" si="123"/>
        <v>10.359999999403954</v>
      </c>
      <c r="L235" s="125">
        <f>SUM(L236:L237)</f>
        <v>-5.8207660913467407E-10</v>
      </c>
      <c r="M235" s="72"/>
      <c r="P235" s="2"/>
    </row>
    <row r="236" spans="1:16" s="135" customFormat="1" ht="33.75" outlineLevel="4">
      <c r="A236" s="93" t="s">
        <v>218</v>
      </c>
      <c r="B236" s="73" t="s">
        <v>0</v>
      </c>
      <c r="C236" s="73" t="s">
        <v>87</v>
      </c>
      <c r="D236" s="73" t="s">
        <v>302</v>
      </c>
      <c r="E236" s="73">
        <v>612</v>
      </c>
      <c r="F236" s="247" t="s">
        <v>264</v>
      </c>
      <c r="G236" s="280" t="s">
        <v>273</v>
      </c>
      <c r="H236" s="126">
        <v>554100</v>
      </c>
      <c r="I236" s="126">
        <v>168120</v>
      </c>
      <c r="J236" s="126">
        <v>168130.36</v>
      </c>
      <c r="K236" s="250"/>
      <c r="L236" s="127">
        <f>I236-J236</f>
        <v>-10.35999999998603</v>
      </c>
      <c r="M236" s="95"/>
      <c r="P236" s="97"/>
    </row>
    <row r="237" spans="1:16" s="86" customFormat="1" ht="33.75">
      <c r="A237" s="93" t="s">
        <v>218</v>
      </c>
      <c r="B237" s="73" t="s">
        <v>0</v>
      </c>
      <c r="C237" s="73" t="s">
        <v>87</v>
      </c>
      <c r="D237" s="73" t="s">
        <v>302</v>
      </c>
      <c r="E237" s="73">
        <v>612</v>
      </c>
      <c r="F237" s="247" t="s">
        <v>264</v>
      </c>
      <c r="G237" s="280" t="s">
        <v>272</v>
      </c>
      <c r="H237" s="126">
        <v>54851300</v>
      </c>
      <c r="I237" s="126">
        <v>16643520</v>
      </c>
      <c r="J237" s="126">
        <v>16643509.640000001</v>
      </c>
      <c r="K237" s="119">
        <f t="shared" ref="K237" si="124">I237-J237</f>
        <v>10.359999999403954</v>
      </c>
      <c r="L237" s="127">
        <f t="shared" ref="L237" si="125">I237-J237</f>
        <v>10.359999999403954</v>
      </c>
      <c r="P237" s="2"/>
    </row>
    <row r="238" spans="1:16" s="90" customFormat="1" ht="51" outlineLevel="4">
      <c r="A238" s="122" t="s">
        <v>267</v>
      </c>
      <c r="B238" s="7" t="s">
        <v>0</v>
      </c>
      <c r="C238" s="7" t="s">
        <v>87</v>
      </c>
      <c r="D238" s="7">
        <v>2240180850</v>
      </c>
      <c r="E238" s="7">
        <v>633</v>
      </c>
      <c r="F238" s="5" t="s">
        <v>121</v>
      </c>
      <c r="G238" s="107" t="s">
        <v>121</v>
      </c>
      <c r="H238" s="125">
        <v>0</v>
      </c>
      <c r="I238" s="125">
        <v>0</v>
      </c>
      <c r="J238" s="241">
        <v>0</v>
      </c>
      <c r="K238" s="87" t="s">
        <v>121</v>
      </c>
      <c r="L238" s="125">
        <f>I238-J238</f>
        <v>0</v>
      </c>
      <c r="M238" s="95"/>
      <c r="N238" s="95"/>
      <c r="P238" s="2"/>
    </row>
    <row r="239" spans="1:16" s="90" customFormat="1" ht="25.5" outlineLevel="4">
      <c r="A239" s="122" t="s">
        <v>268</v>
      </c>
      <c r="B239" s="7" t="s">
        <v>0</v>
      </c>
      <c r="C239" s="7" t="s">
        <v>87</v>
      </c>
      <c r="D239" s="7">
        <v>2240181920</v>
      </c>
      <c r="E239" s="7">
        <v>633</v>
      </c>
      <c r="F239" s="5" t="s">
        <v>121</v>
      </c>
      <c r="G239" s="107" t="s">
        <v>121</v>
      </c>
      <c r="H239" s="125">
        <v>0</v>
      </c>
      <c r="I239" s="125">
        <v>0</v>
      </c>
      <c r="J239" s="241">
        <v>0</v>
      </c>
      <c r="K239" s="87" t="s">
        <v>121</v>
      </c>
      <c r="L239" s="127">
        <f>I239-J239</f>
        <v>0</v>
      </c>
      <c r="M239" s="95"/>
      <c r="N239" s="95"/>
      <c r="P239" s="2"/>
    </row>
    <row r="240" spans="1:16" s="86" customFormat="1" ht="25.5" outlineLevel="2">
      <c r="A240" s="122" t="s">
        <v>246</v>
      </c>
      <c r="B240" s="7" t="s">
        <v>0</v>
      </c>
      <c r="C240" s="7" t="s">
        <v>87</v>
      </c>
      <c r="D240" s="7" t="s">
        <v>258</v>
      </c>
      <c r="E240" s="7" t="s">
        <v>1</v>
      </c>
      <c r="F240" s="5"/>
      <c r="G240" s="107"/>
      <c r="H240" s="125">
        <f>SUM(H241:H241)</f>
        <v>0</v>
      </c>
      <c r="I240" s="125">
        <f>SUM(I241:I241)</f>
        <v>0</v>
      </c>
      <c r="J240" s="241">
        <f>SUM(J241:J241)</f>
        <v>0</v>
      </c>
      <c r="K240" s="236">
        <f t="shared" ref="K240" si="126">SUM(K241:K241)</f>
        <v>0</v>
      </c>
      <c r="L240" s="125">
        <f>SUM(L241:L241)</f>
        <v>0</v>
      </c>
      <c r="P240" s="2"/>
    </row>
    <row r="241" spans="1:16" s="86" customFormat="1" outlineLevel="2">
      <c r="A241" s="93" t="s">
        <v>108</v>
      </c>
      <c r="B241" s="73" t="s">
        <v>0</v>
      </c>
      <c r="C241" s="73" t="s">
        <v>87</v>
      </c>
      <c r="D241" s="73" t="s">
        <v>258</v>
      </c>
      <c r="E241" s="73" t="s">
        <v>17</v>
      </c>
      <c r="F241" s="92"/>
      <c r="G241" s="145"/>
      <c r="H241" s="127">
        <v>0</v>
      </c>
      <c r="I241" s="127">
        <v>0</v>
      </c>
      <c r="J241" s="242">
        <v>0</v>
      </c>
      <c r="K241" s="119">
        <f t="shared" ref="K241" si="127">I241-J241</f>
        <v>0</v>
      </c>
      <c r="L241" s="127">
        <f t="shared" ref="L241" si="128">I241-J241</f>
        <v>0</v>
      </c>
      <c r="P241" s="2"/>
    </row>
    <row r="242" spans="1:16" s="86" customFormat="1" ht="25.5" outlineLevel="2">
      <c r="A242" s="122" t="s">
        <v>151</v>
      </c>
      <c r="B242" s="7" t="s">
        <v>0</v>
      </c>
      <c r="C242" s="7" t="s">
        <v>87</v>
      </c>
      <c r="D242" s="7" t="s">
        <v>88</v>
      </c>
      <c r="E242" s="7" t="s">
        <v>1</v>
      </c>
      <c r="F242" s="5" t="s">
        <v>121</v>
      </c>
      <c r="G242" s="107" t="s">
        <v>121</v>
      </c>
      <c r="H242" s="125">
        <f>SUM(H243:H252)</f>
        <v>639732250</v>
      </c>
      <c r="I242" s="125">
        <f>SUM(I243:I252)</f>
        <v>100733092.33</v>
      </c>
      <c r="J242" s="241">
        <f t="shared" ref="J242:K242" si="129">SUM(J243:J252)</f>
        <v>84204059.120000005</v>
      </c>
      <c r="K242" s="236">
        <f t="shared" si="129"/>
        <v>0</v>
      </c>
      <c r="L242" s="125">
        <f>SUM(L243:L252)</f>
        <v>16529033.210000003</v>
      </c>
      <c r="P242" s="2"/>
    </row>
    <row r="243" spans="1:16" s="86" customFormat="1" outlineLevel="1">
      <c r="A243" s="93" t="s">
        <v>108</v>
      </c>
      <c r="B243" s="73" t="s">
        <v>0</v>
      </c>
      <c r="C243" s="73" t="s">
        <v>87</v>
      </c>
      <c r="D243" s="73" t="s">
        <v>88</v>
      </c>
      <c r="E243" s="73" t="s">
        <v>17</v>
      </c>
      <c r="F243" s="101" t="s">
        <v>121</v>
      </c>
      <c r="G243" s="144" t="s">
        <v>121</v>
      </c>
      <c r="H243" s="127">
        <v>461320400</v>
      </c>
      <c r="I243" s="127">
        <v>76886733.329999998</v>
      </c>
      <c r="J243" s="242">
        <v>65388077.299999997</v>
      </c>
      <c r="K243" s="102" t="s">
        <v>121</v>
      </c>
      <c r="L243" s="127">
        <f t="shared" ref="L243:L252" si="130">I243-J243</f>
        <v>11498656.030000001</v>
      </c>
      <c r="P243" s="2"/>
    </row>
    <row r="244" spans="1:16" s="86" customFormat="1" ht="25.5" outlineLevel="2">
      <c r="A244" s="93" t="s">
        <v>209</v>
      </c>
      <c r="B244" s="73" t="s">
        <v>0</v>
      </c>
      <c r="C244" s="73" t="s">
        <v>87</v>
      </c>
      <c r="D244" s="73" t="s">
        <v>88</v>
      </c>
      <c r="E244" s="73" t="s">
        <v>18</v>
      </c>
      <c r="F244" s="101" t="s">
        <v>121</v>
      </c>
      <c r="G244" s="144" t="s">
        <v>121</v>
      </c>
      <c r="H244" s="127">
        <v>139318800</v>
      </c>
      <c r="I244" s="127">
        <v>23219800</v>
      </c>
      <c r="J244" s="242">
        <v>18658993.579999998</v>
      </c>
      <c r="K244" s="102" t="s">
        <v>121</v>
      </c>
      <c r="L244" s="127">
        <f t="shared" si="130"/>
        <v>4560806.4200000018</v>
      </c>
      <c r="P244" s="2"/>
    </row>
    <row r="245" spans="1:16" s="86" customFormat="1" ht="25.5" outlineLevel="2">
      <c r="A245" s="93" t="s">
        <v>210</v>
      </c>
      <c r="B245" s="73" t="s">
        <v>0</v>
      </c>
      <c r="C245" s="73" t="s">
        <v>87</v>
      </c>
      <c r="D245" s="73" t="s">
        <v>88</v>
      </c>
      <c r="E245" s="73" t="s">
        <v>19</v>
      </c>
      <c r="F245" s="101" t="s">
        <v>121</v>
      </c>
      <c r="G245" s="144" t="s">
        <v>121</v>
      </c>
      <c r="H245" s="127">
        <v>19046550</v>
      </c>
      <c r="I245" s="127">
        <v>0</v>
      </c>
      <c r="J245" s="242">
        <v>0</v>
      </c>
      <c r="K245" s="102" t="s">
        <v>121</v>
      </c>
      <c r="L245" s="127">
        <f t="shared" si="130"/>
        <v>0</v>
      </c>
      <c r="P245" s="2"/>
    </row>
    <row r="246" spans="1:16" s="86" customFormat="1" ht="25.5" outlineLevel="2">
      <c r="A246" s="93" t="s">
        <v>216</v>
      </c>
      <c r="B246" s="73" t="s">
        <v>0</v>
      </c>
      <c r="C246" s="73" t="s">
        <v>87</v>
      </c>
      <c r="D246" s="73" t="s">
        <v>88</v>
      </c>
      <c r="E246" s="73" t="s">
        <v>42</v>
      </c>
      <c r="F246" s="101" t="s">
        <v>121</v>
      </c>
      <c r="G246" s="144" t="s">
        <v>121</v>
      </c>
      <c r="H246" s="127">
        <v>4000000</v>
      </c>
      <c r="I246" s="127">
        <v>0</v>
      </c>
      <c r="J246" s="242">
        <v>0</v>
      </c>
      <c r="K246" s="102" t="s">
        <v>121</v>
      </c>
      <c r="L246" s="127">
        <f t="shared" si="130"/>
        <v>0</v>
      </c>
      <c r="P246" s="2"/>
    </row>
    <row r="247" spans="1:16" s="86" customFormat="1" outlineLevel="1">
      <c r="A247" s="93" t="s">
        <v>104</v>
      </c>
      <c r="B247" s="73" t="s">
        <v>0</v>
      </c>
      <c r="C247" s="73" t="s">
        <v>87</v>
      </c>
      <c r="D247" s="73" t="s">
        <v>88</v>
      </c>
      <c r="E247" s="73" t="s">
        <v>4</v>
      </c>
      <c r="F247" s="101" t="s">
        <v>121</v>
      </c>
      <c r="G247" s="144" t="s">
        <v>121</v>
      </c>
      <c r="H247" s="127">
        <v>9063500</v>
      </c>
      <c r="I247" s="127">
        <v>0</v>
      </c>
      <c r="J247" s="242">
        <v>0</v>
      </c>
      <c r="K247" s="85" t="s">
        <v>121</v>
      </c>
      <c r="L247" s="127">
        <f t="shared" si="130"/>
        <v>0</v>
      </c>
      <c r="P247" s="2"/>
    </row>
    <row r="248" spans="1:16" s="86" customFormat="1" outlineLevel="2">
      <c r="A248" s="93" t="s">
        <v>211</v>
      </c>
      <c r="B248" s="73" t="s">
        <v>0</v>
      </c>
      <c r="C248" s="73" t="s">
        <v>87</v>
      </c>
      <c r="D248" s="73" t="s">
        <v>88</v>
      </c>
      <c r="E248" s="73" t="s">
        <v>20</v>
      </c>
      <c r="F248" s="101" t="s">
        <v>121</v>
      </c>
      <c r="G248" s="144" t="s">
        <v>121</v>
      </c>
      <c r="H248" s="127">
        <v>6297200</v>
      </c>
      <c r="I248" s="127">
        <v>524766.67000000004</v>
      </c>
      <c r="J248" s="242">
        <v>147101.64000000001</v>
      </c>
      <c r="K248" s="102" t="s">
        <v>121</v>
      </c>
      <c r="L248" s="127">
        <f t="shared" si="130"/>
        <v>377665.03</v>
      </c>
      <c r="P248" s="2"/>
    </row>
    <row r="249" spans="1:16" s="91" customFormat="1" ht="25.5" outlineLevel="4">
      <c r="A249" s="93" t="s">
        <v>222</v>
      </c>
      <c r="B249" s="73" t="s">
        <v>0</v>
      </c>
      <c r="C249" s="73" t="s">
        <v>87</v>
      </c>
      <c r="D249" s="73" t="s">
        <v>88</v>
      </c>
      <c r="E249" s="73" t="s">
        <v>89</v>
      </c>
      <c r="F249" s="101" t="s">
        <v>121</v>
      </c>
      <c r="G249" s="144" t="s">
        <v>121</v>
      </c>
      <c r="H249" s="127">
        <v>75046</v>
      </c>
      <c r="I249" s="127">
        <v>0</v>
      </c>
      <c r="J249" s="242">
        <v>0</v>
      </c>
      <c r="K249" s="102" t="s">
        <v>121</v>
      </c>
      <c r="L249" s="127">
        <f t="shared" si="130"/>
        <v>0</v>
      </c>
      <c r="M249" s="72"/>
      <c r="P249" s="2"/>
    </row>
    <row r="250" spans="1:16" s="90" customFormat="1" outlineLevel="4">
      <c r="A250" s="93" t="s">
        <v>212</v>
      </c>
      <c r="B250" s="73" t="s">
        <v>0</v>
      </c>
      <c r="C250" s="73" t="s">
        <v>87</v>
      </c>
      <c r="D250" s="73" t="s">
        <v>88</v>
      </c>
      <c r="E250" s="73" t="s">
        <v>21</v>
      </c>
      <c r="F250" s="101" t="s">
        <v>121</v>
      </c>
      <c r="G250" s="144" t="s">
        <v>121</v>
      </c>
      <c r="H250" s="127">
        <v>490240</v>
      </c>
      <c r="I250" s="127">
        <v>81706.67</v>
      </c>
      <c r="J250" s="242">
        <v>5664.7</v>
      </c>
      <c r="K250" s="102" t="s">
        <v>121</v>
      </c>
      <c r="L250" s="127">
        <f t="shared" si="130"/>
        <v>76041.97</v>
      </c>
      <c r="M250" s="95"/>
      <c r="N250" s="95"/>
      <c r="P250" s="2"/>
    </row>
    <row r="251" spans="1:16" s="90" customFormat="1" outlineLevel="4">
      <c r="A251" s="93" t="s">
        <v>213</v>
      </c>
      <c r="B251" s="73" t="s">
        <v>0</v>
      </c>
      <c r="C251" s="73" t="s">
        <v>87</v>
      </c>
      <c r="D251" s="73" t="s">
        <v>88</v>
      </c>
      <c r="E251" s="73" t="s">
        <v>22</v>
      </c>
      <c r="F251" s="101" t="s">
        <v>121</v>
      </c>
      <c r="G251" s="144" t="s">
        <v>121</v>
      </c>
      <c r="H251" s="127">
        <v>70514</v>
      </c>
      <c r="I251" s="127">
        <v>11752.33</v>
      </c>
      <c r="J251" s="242">
        <v>4221.8999999999996</v>
      </c>
      <c r="K251" s="85" t="s">
        <v>121</v>
      </c>
      <c r="L251" s="126">
        <f t="shared" si="130"/>
        <v>7530.43</v>
      </c>
      <c r="M251" s="95"/>
      <c r="N251" s="95"/>
      <c r="P251" s="2"/>
    </row>
    <row r="252" spans="1:16" s="90" customFormat="1" outlineLevel="4">
      <c r="A252" s="93" t="s">
        <v>219</v>
      </c>
      <c r="B252" s="73" t="s">
        <v>0</v>
      </c>
      <c r="C252" s="73" t="s">
        <v>87</v>
      </c>
      <c r="D252" s="73" t="s">
        <v>88</v>
      </c>
      <c r="E252" s="73" t="s">
        <v>45</v>
      </c>
      <c r="F252" s="101" t="s">
        <v>121</v>
      </c>
      <c r="G252" s="144" t="s">
        <v>121</v>
      </c>
      <c r="H252" s="127">
        <v>50000</v>
      </c>
      <c r="I252" s="127">
        <v>8333.33</v>
      </c>
      <c r="J252" s="242">
        <v>0</v>
      </c>
      <c r="K252" s="102" t="s">
        <v>121</v>
      </c>
      <c r="L252" s="127">
        <f t="shared" si="130"/>
        <v>8333.33</v>
      </c>
      <c r="M252" s="95"/>
      <c r="N252" s="95"/>
      <c r="P252" s="2"/>
    </row>
    <row r="253" spans="1:16" s="86" customFormat="1" ht="25.5" outlineLevel="1">
      <c r="A253" s="122" t="s">
        <v>197</v>
      </c>
      <c r="B253" s="7" t="s">
        <v>0</v>
      </c>
      <c r="C253" s="7" t="s">
        <v>87</v>
      </c>
      <c r="D253" s="7" t="s">
        <v>259</v>
      </c>
      <c r="E253" s="7" t="s">
        <v>1</v>
      </c>
      <c r="F253" s="5"/>
      <c r="G253" s="107"/>
      <c r="H253" s="125">
        <f>SUM(H254:H254)</f>
        <v>0</v>
      </c>
      <c r="I253" s="125">
        <f>SUM(I254:I254)</f>
        <v>0</v>
      </c>
      <c r="J253" s="241">
        <f>SUM(J254:J254)</f>
        <v>0</v>
      </c>
      <c r="K253" s="236">
        <f t="shared" ref="K253" si="131">SUM(K254:K254)</f>
        <v>0</v>
      </c>
      <c r="L253" s="125">
        <f>SUM(L254:L254)</f>
        <v>0</v>
      </c>
      <c r="P253" s="2"/>
    </row>
    <row r="254" spans="1:16" s="86" customFormat="1" ht="38.25" outlineLevel="2">
      <c r="A254" s="93" t="s">
        <v>225</v>
      </c>
      <c r="B254" s="73" t="s">
        <v>0</v>
      </c>
      <c r="C254" s="73" t="s">
        <v>87</v>
      </c>
      <c r="D254" s="73" t="s">
        <v>259</v>
      </c>
      <c r="E254" s="73" t="s">
        <v>93</v>
      </c>
      <c r="F254" s="92"/>
      <c r="G254" s="145"/>
      <c r="H254" s="127">
        <v>0</v>
      </c>
      <c r="I254" s="127">
        <v>0</v>
      </c>
      <c r="J254" s="242">
        <v>0</v>
      </c>
      <c r="K254" s="119">
        <f t="shared" ref="K254" si="132">I254-J254</f>
        <v>0</v>
      </c>
      <c r="L254" s="127">
        <f t="shared" ref="L254" si="133">I254-J254</f>
        <v>0</v>
      </c>
      <c r="P254" s="2"/>
    </row>
    <row r="255" spans="1:16" s="86" customFormat="1" ht="25.5" outlineLevel="1">
      <c r="A255" s="122" t="s">
        <v>197</v>
      </c>
      <c r="B255" s="7" t="s">
        <v>0</v>
      </c>
      <c r="C255" s="7" t="s">
        <v>87</v>
      </c>
      <c r="D255" s="7" t="s">
        <v>90</v>
      </c>
      <c r="E255" s="7" t="s">
        <v>1</v>
      </c>
      <c r="F255" s="5" t="s">
        <v>121</v>
      </c>
      <c r="G255" s="107" t="s">
        <v>121</v>
      </c>
      <c r="H255" s="125">
        <f>SUM(H256:H265)</f>
        <v>271259925</v>
      </c>
      <c r="I255" s="125">
        <f>SUM(I256:I265)</f>
        <v>38072810.57</v>
      </c>
      <c r="J255" s="241">
        <f t="shared" ref="J255:K255" si="134">SUM(J256:J265)</f>
        <v>30572580.949999999</v>
      </c>
      <c r="K255" s="236">
        <f t="shared" si="134"/>
        <v>0</v>
      </c>
      <c r="L255" s="125">
        <f>SUM(L256:L265)</f>
        <v>7500229.620000001</v>
      </c>
      <c r="P255" s="2"/>
    </row>
    <row r="256" spans="1:16" s="86" customFormat="1" outlineLevel="2">
      <c r="A256" s="93" t="s">
        <v>223</v>
      </c>
      <c r="B256" s="73" t="s">
        <v>0</v>
      </c>
      <c r="C256" s="73" t="s">
        <v>87</v>
      </c>
      <c r="D256" s="73" t="s">
        <v>90</v>
      </c>
      <c r="E256" s="73" t="s">
        <v>91</v>
      </c>
      <c r="F256" s="101" t="s">
        <v>121</v>
      </c>
      <c r="G256" s="144" t="s">
        <v>121</v>
      </c>
      <c r="H256" s="127">
        <v>201210562</v>
      </c>
      <c r="I256" s="127">
        <v>28365000</v>
      </c>
      <c r="J256" s="242">
        <v>23038606.989999998</v>
      </c>
      <c r="K256" s="102" t="s">
        <v>121</v>
      </c>
      <c r="L256" s="127">
        <f>I256-J256</f>
        <v>5326393.0100000016</v>
      </c>
      <c r="P256" s="2"/>
    </row>
    <row r="257" spans="1:16" s="86" customFormat="1" ht="25.5" outlineLevel="1">
      <c r="A257" s="93" t="s">
        <v>224</v>
      </c>
      <c r="B257" s="73" t="s">
        <v>0</v>
      </c>
      <c r="C257" s="73" t="s">
        <v>87</v>
      </c>
      <c r="D257" s="73" t="s">
        <v>90</v>
      </c>
      <c r="E257" s="73" t="s">
        <v>92</v>
      </c>
      <c r="F257" s="101" t="s">
        <v>121</v>
      </c>
      <c r="G257" s="144" t="s">
        <v>121</v>
      </c>
      <c r="H257" s="127">
        <v>300000</v>
      </c>
      <c r="I257" s="127">
        <v>29468</v>
      </c>
      <c r="J257" s="242">
        <v>29468</v>
      </c>
      <c r="K257" s="85" t="s">
        <v>121</v>
      </c>
      <c r="L257" s="127">
        <f t="shared" ref="L257:L265" si="135">I257-J257</f>
        <v>0</v>
      </c>
      <c r="P257" s="2"/>
    </row>
    <row r="258" spans="1:16" s="86" customFormat="1" ht="38.25" outlineLevel="2">
      <c r="A258" s="93" t="s">
        <v>225</v>
      </c>
      <c r="B258" s="73" t="s">
        <v>0</v>
      </c>
      <c r="C258" s="73" t="s">
        <v>87</v>
      </c>
      <c r="D258" s="73" t="s">
        <v>90</v>
      </c>
      <c r="E258" s="73" t="s">
        <v>93</v>
      </c>
      <c r="F258" s="101" t="s">
        <v>121</v>
      </c>
      <c r="G258" s="144" t="s">
        <v>121</v>
      </c>
      <c r="H258" s="127">
        <v>60765600</v>
      </c>
      <c r="I258" s="127">
        <v>8566342.2400000002</v>
      </c>
      <c r="J258" s="242">
        <v>6891454.9100000001</v>
      </c>
      <c r="K258" s="102" t="s">
        <v>121</v>
      </c>
      <c r="L258" s="127">
        <f t="shared" si="135"/>
        <v>1674887.33</v>
      </c>
      <c r="P258" s="2"/>
    </row>
    <row r="259" spans="1:16" s="86" customFormat="1" ht="25.5" outlineLevel="1">
      <c r="A259" s="93" t="s">
        <v>210</v>
      </c>
      <c r="B259" s="73" t="s">
        <v>0</v>
      </c>
      <c r="C259" s="73" t="s">
        <v>87</v>
      </c>
      <c r="D259" s="73" t="s">
        <v>90</v>
      </c>
      <c r="E259" s="73" t="s">
        <v>19</v>
      </c>
      <c r="F259" s="101" t="s">
        <v>121</v>
      </c>
      <c r="G259" s="144" t="s">
        <v>121</v>
      </c>
      <c r="H259" s="127">
        <v>2616943</v>
      </c>
      <c r="I259" s="127">
        <v>330300</v>
      </c>
      <c r="J259" s="242">
        <v>143495.73000000001</v>
      </c>
      <c r="K259" s="85" t="s">
        <v>121</v>
      </c>
      <c r="L259" s="127">
        <f t="shared" si="135"/>
        <v>186804.27</v>
      </c>
      <c r="P259" s="2"/>
    </row>
    <row r="260" spans="1:16" s="86" customFormat="1" outlineLevel="2">
      <c r="A260" s="93" t="s">
        <v>104</v>
      </c>
      <c r="B260" s="73" t="s">
        <v>0</v>
      </c>
      <c r="C260" s="73" t="s">
        <v>87</v>
      </c>
      <c r="D260" s="73" t="s">
        <v>90</v>
      </c>
      <c r="E260" s="73" t="s">
        <v>4</v>
      </c>
      <c r="F260" s="101" t="s">
        <v>121</v>
      </c>
      <c r="G260" s="144" t="s">
        <v>121</v>
      </c>
      <c r="H260" s="127">
        <v>3154096</v>
      </c>
      <c r="I260" s="127">
        <v>479890</v>
      </c>
      <c r="J260" s="242">
        <v>469555.32</v>
      </c>
      <c r="K260" s="102" t="s">
        <v>121</v>
      </c>
      <c r="L260" s="127">
        <f t="shared" si="135"/>
        <v>10334.679999999993</v>
      </c>
      <c r="P260" s="2"/>
    </row>
    <row r="261" spans="1:16" s="86" customFormat="1" outlineLevel="2">
      <c r="A261" s="93" t="s">
        <v>211</v>
      </c>
      <c r="B261" s="73" t="s">
        <v>0</v>
      </c>
      <c r="C261" s="73" t="s">
        <v>87</v>
      </c>
      <c r="D261" s="73" t="s">
        <v>90</v>
      </c>
      <c r="E261" s="73" t="s">
        <v>20</v>
      </c>
      <c r="F261" s="101" t="s">
        <v>121</v>
      </c>
      <c r="G261" s="144" t="s">
        <v>121</v>
      </c>
      <c r="H261" s="127">
        <v>2753724</v>
      </c>
      <c r="I261" s="127">
        <v>229477</v>
      </c>
      <c r="J261" s="242">
        <v>0</v>
      </c>
      <c r="K261" s="85" t="s">
        <v>121</v>
      </c>
      <c r="L261" s="127">
        <f t="shared" si="135"/>
        <v>229477</v>
      </c>
      <c r="P261" s="2"/>
    </row>
    <row r="262" spans="1:16" s="91" customFormat="1" ht="25.5" outlineLevel="4">
      <c r="A262" s="93" t="s">
        <v>222</v>
      </c>
      <c r="B262" s="73" t="s">
        <v>0</v>
      </c>
      <c r="C262" s="73" t="s">
        <v>87</v>
      </c>
      <c r="D262" s="73" t="s">
        <v>90</v>
      </c>
      <c r="E262" s="73" t="s">
        <v>89</v>
      </c>
      <c r="F262" s="101" t="s">
        <v>121</v>
      </c>
      <c r="G262" s="144" t="s">
        <v>121</v>
      </c>
      <c r="H262" s="127">
        <v>25000</v>
      </c>
      <c r="I262" s="127">
        <v>0</v>
      </c>
      <c r="J262" s="242">
        <v>0</v>
      </c>
      <c r="K262" s="102" t="s">
        <v>121</v>
      </c>
      <c r="L262" s="127">
        <f t="shared" si="135"/>
        <v>0</v>
      </c>
      <c r="M262" s="72"/>
      <c r="P262" s="2"/>
    </row>
    <row r="263" spans="1:16" s="90" customFormat="1" outlineLevel="2">
      <c r="A263" s="93" t="s">
        <v>212</v>
      </c>
      <c r="B263" s="73" t="s">
        <v>0</v>
      </c>
      <c r="C263" s="73" t="s">
        <v>87</v>
      </c>
      <c r="D263" s="73" t="s">
        <v>90</v>
      </c>
      <c r="E263" s="73" t="s">
        <v>21</v>
      </c>
      <c r="F263" s="101" t="s">
        <v>121</v>
      </c>
      <c r="G263" s="144" t="s">
        <v>121</v>
      </c>
      <c r="H263" s="127">
        <v>380000</v>
      </c>
      <c r="I263" s="127">
        <v>63333.33</v>
      </c>
      <c r="J263" s="242">
        <v>0</v>
      </c>
      <c r="K263" s="85" t="s">
        <v>121</v>
      </c>
      <c r="L263" s="127">
        <f t="shared" si="135"/>
        <v>63333.33</v>
      </c>
      <c r="M263" s="95"/>
      <c r="N263" s="95"/>
      <c r="P263" s="2"/>
    </row>
    <row r="264" spans="1:16" s="121" customFormat="1" outlineLevel="4">
      <c r="A264" s="93" t="s">
        <v>213</v>
      </c>
      <c r="B264" s="73" t="s">
        <v>0</v>
      </c>
      <c r="C264" s="73" t="s">
        <v>87</v>
      </c>
      <c r="D264" s="73" t="s">
        <v>90</v>
      </c>
      <c r="E264" s="73" t="s">
        <v>22</v>
      </c>
      <c r="F264" s="101" t="s">
        <v>121</v>
      </c>
      <c r="G264" s="144" t="s">
        <v>121</v>
      </c>
      <c r="H264" s="127">
        <v>19030</v>
      </c>
      <c r="I264" s="127">
        <v>3171.67</v>
      </c>
      <c r="J264" s="242">
        <v>0</v>
      </c>
      <c r="K264" s="102" t="s">
        <v>121</v>
      </c>
      <c r="L264" s="126">
        <f t="shared" si="135"/>
        <v>3171.67</v>
      </c>
      <c r="M264" s="95"/>
      <c r="N264" s="95"/>
      <c r="P264" s="2"/>
    </row>
    <row r="265" spans="1:16" s="90" customFormat="1" outlineLevel="4">
      <c r="A265" s="93" t="s">
        <v>219</v>
      </c>
      <c r="B265" s="73" t="s">
        <v>0</v>
      </c>
      <c r="C265" s="73" t="s">
        <v>87</v>
      </c>
      <c r="D265" s="73" t="s">
        <v>90</v>
      </c>
      <c r="E265" s="73" t="s">
        <v>45</v>
      </c>
      <c r="F265" s="101" t="s">
        <v>121</v>
      </c>
      <c r="G265" s="144" t="s">
        <v>121</v>
      </c>
      <c r="H265" s="127">
        <v>34970</v>
      </c>
      <c r="I265" s="127">
        <v>5828.33</v>
      </c>
      <c r="J265" s="242">
        <v>0</v>
      </c>
      <c r="K265" s="102" t="s">
        <v>121</v>
      </c>
      <c r="L265" s="127">
        <f t="shared" si="135"/>
        <v>5828.33</v>
      </c>
      <c r="M265" s="120"/>
      <c r="N265" s="95"/>
      <c r="P265" s="2"/>
    </row>
    <row r="266" spans="1:16" s="86" customFormat="1" ht="25.5" outlineLevel="2">
      <c r="A266" s="122" t="s">
        <v>198</v>
      </c>
      <c r="B266" s="7" t="s">
        <v>0</v>
      </c>
      <c r="C266" s="7" t="s">
        <v>87</v>
      </c>
      <c r="D266" s="7" t="s">
        <v>260</v>
      </c>
      <c r="E266" s="7" t="s">
        <v>1</v>
      </c>
      <c r="F266" s="5"/>
      <c r="G266" s="107"/>
      <c r="H266" s="125">
        <f>SUM(H267:H268)</f>
        <v>0</v>
      </c>
      <c r="I266" s="125">
        <f>SUM(I267:I268)</f>
        <v>0</v>
      </c>
      <c r="J266" s="241">
        <f>SUM(J267:J268)</f>
        <v>-650000</v>
      </c>
      <c r="K266" s="236">
        <f>SUM(K267:K268)</f>
        <v>650000</v>
      </c>
      <c r="L266" s="125">
        <f>SUM(L267:L268)</f>
        <v>650000</v>
      </c>
      <c r="P266" s="2"/>
    </row>
    <row r="267" spans="1:16" s="86" customFormat="1" outlineLevel="2">
      <c r="A267" s="311" t="s">
        <v>205</v>
      </c>
      <c r="B267" s="220" t="s">
        <v>0</v>
      </c>
      <c r="C267" s="220" t="s">
        <v>87</v>
      </c>
      <c r="D267" s="220" t="s">
        <v>260</v>
      </c>
      <c r="E267" s="220">
        <v>321</v>
      </c>
      <c r="F267" s="227"/>
      <c r="G267" s="228"/>
      <c r="H267" s="256">
        <v>0</v>
      </c>
      <c r="I267" s="256">
        <v>0</v>
      </c>
      <c r="J267" s="267">
        <v>-32500</v>
      </c>
      <c r="K267" s="119">
        <f>I267-J267</f>
        <v>32500</v>
      </c>
      <c r="L267" s="127">
        <f t="shared" ref="L267:L268" si="136">I267-J267</f>
        <v>32500</v>
      </c>
      <c r="P267" s="2"/>
    </row>
    <row r="268" spans="1:16" s="86" customFormat="1" ht="45" outlineLevel="2">
      <c r="A268" s="312"/>
      <c r="B268" s="220" t="s">
        <v>0</v>
      </c>
      <c r="C268" s="220" t="s">
        <v>87</v>
      </c>
      <c r="D268" s="220" t="s">
        <v>260</v>
      </c>
      <c r="E268" s="220">
        <v>321</v>
      </c>
      <c r="F268" s="268" t="s">
        <v>261</v>
      </c>
      <c r="G268" s="146" t="s">
        <v>272</v>
      </c>
      <c r="H268" s="256">
        <v>0</v>
      </c>
      <c r="I268" s="256">
        <v>0</v>
      </c>
      <c r="J268" s="267">
        <v>-617500</v>
      </c>
      <c r="K268" s="119">
        <f>I268-J268</f>
        <v>617500</v>
      </c>
      <c r="L268" s="127">
        <f t="shared" si="136"/>
        <v>617500</v>
      </c>
      <c r="P268" s="2"/>
    </row>
    <row r="269" spans="1:16" s="90" customFormat="1" ht="25.5" outlineLevel="4">
      <c r="A269" s="122" t="s">
        <v>198</v>
      </c>
      <c r="B269" s="7" t="s">
        <v>0</v>
      </c>
      <c r="C269" s="7" t="s">
        <v>87</v>
      </c>
      <c r="D269" s="7" t="s">
        <v>94</v>
      </c>
      <c r="E269" s="7" t="s">
        <v>1</v>
      </c>
      <c r="F269" s="5" t="s">
        <v>121</v>
      </c>
      <c r="G269" s="107" t="s">
        <v>121</v>
      </c>
      <c r="H269" s="125">
        <f>SUM(H270:H272)</f>
        <v>935089950</v>
      </c>
      <c r="I269" s="125">
        <f>SUM(I270:I272)</f>
        <v>31794954</v>
      </c>
      <c r="J269" s="241">
        <f>SUM(J270:J272)</f>
        <v>20814473.640000001</v>
      </c>
      <c r="K269" s="236">
        <f t="shared" ref="K269" si="137">SUM(K270:K272)</f>
        <v>0</v>
      </c>
      <c r="L269" s="125">
        <f>SUM(L270:L272)</f>
        <v>10980480.359999999</v>
      </c>
      <c r="M269" s="89"/>
      <c r="P269" s="2"/>
    </row>
    <row r="270" spans="1:16" s="90" customFormat="1" outlineLevel="4">
      <c r="A270" s="93" t="s">
        <v>104</v>
      </c>
      <c r="B270" s="73" t="s">
        <v>0</v>
      </c>
      <c r="C270" s="73" t="s">
        <v>87</v>
      </c>
      <c r="D270" s="73" t="s">
        <v>260</v>
      </c>
      <c r="E270" s="73">
        <v>244</v>
      </c>
      <c r="F270" s="101" t="s">
        <v>121</v>
      </c>
      <c r="G270" s="144" t="s">
        <v>121</v>
      </c>
      <c r="H270" s="127">
        <v>2275000</v>
      </c>
      <c r="I270" s="127">
        <v>139651</v>
      </c>
      <c r="J270" s="242">
        <v>80840.44</v>
      </c>
      <c r="K270" s="102" t="s">
        <v>121</v>
      </c>
      <c r="L270" s="127">
        <f t="shared" ref="L270:L272" si="138">I270-J270</f>
        <v>58810.559999999998</v>
      </c>
      <c r="M270" s="89"/>
      <c r="P270" s="2"/>
    </row>
    <row r="271" spans="1:16" s="90" customFormat="1" ht="33.75" outlineLevel="4">
      <c r="A271" s="293" t="s">
        <v>205</v>
      </c>
      <c r="B271" s="73" t="s">
        <v>0</v>
      </c>
      <c r="C271" s="73" t="s">
        <v>87</v>
      </c>
      <c r="D271" s="73" t="s">
        <v>94</v>
      </c>
      <c r="E271" s="73" t="s">
        <v>9</v>
      </c>
      <c r="F271" s="131" t="s">
        <v>300</v>
      </c>
      <c r="G271" s="136" t="s">
        <v>273</v>
      </c>
      <c r="H271" s="127">
        <v>46640750</v>
      </c>
      <c r="I271" s="127">
        <v>1582766</v>
      </c>
      <c r="J271" s="127">
        <v>1036681.67</v>
      </c>
      <c r="K271" s="102"/>
      <c r="L271" s="127">
        <f t="shared" si="138"/>
        <v>546084.32999999996</v>
      </c>
      <c r="M271" s="89"/>
      <c r="P271" s="2"/>
    </row>
    <row r="272" spans="1:16" s="86" customFormat="1" ht="33.75">
      <c r="A272" s="294"/>
      <c r="B272" s="73" t="s">
        <v>0</v>
      </c>
      <c r="C272" s="73" t="s">
        <v>87</v>
      </c>
      <c r="D272" s="73" t="s">
        <v>94</v>
      </c>
      <c r="E272" s="73" t="s">
        <v>9</v>
      </c>
      <c r="F272" s="131" t="s">
        <v>300</v>
      </c>
      <c r="G272" s="136" t="s">
        <v>272</v>
      </c>
      <c r="H272" s="127">
        <v>886174200</v>
      </c>
      <c r="I272" s="127">
        <v>30072537</v>
      </c>
      <c r="J272" s="127">
        <v>19696951.530000001</v>
      </c>
      <c r="K272" s="102" t="s">
        <v>121</v>
      </c>
      <c r="L272" s="127">
        <f t="shared" si="138"/>
        <v>10375585.469999999</v>
      </c>
      <c r="P272" s="2"/>
    </row>
    <row r="273" spans="1:16" s="91" customFormat="1" ht="38.25" outlineLevel="4">
      <c r="A273" s="122" t="s">
        <v>199</v>
      </c>
      <c r="B273" s="7" t="s">
        <v>0</v>
      </c>
      <c r="C273" s="7" t="s">
        <v>87</v>
      </c>
      <c r="D273" s="7" t="s">
        <v>95</v>
      </c>
      <c r="E273" s="7" t="s">
        <v>1</v>
      </c>
      <c r="F273" s="5" t="s">
        <v>121</v>
      </c>
      <c r="G273" s="107" t="s">
        <v>121</v>
      </c>
      <c r="H273" s="125">
        <f>SUM(H274)</f>
        <v>50909000</v>
      </c>
      <c r="I273" s="125">
        <f>SUM(I274:I274)</f>
        <v>12727250</v>
      </c>
      <c r="J273" s="241">
        <f t="shared" ref="J273:K273" si="139">SUM(J274)</f>
        <v>12727250</v>
      </c>
      <c r="K273" s="236">
        <f t="shared" si="139"/>
        <v>0</v>
      </c>
      <c r="L273" s="125">
        <f>SUM(L274)</f>
        <v>0</v>
      </c>
      <c r="M273" s="72"/>
      <c r="P273" s="2"/>
    </row>
    <row r="274" spans="1:16" s="86" customFormat="1">
      <c r="A274" s="93" t="s">
        <v>122</v>
      </c>
      <c r="B274" s="73" t="s">
        <v>0</v>
      </c>
      <c r="C274" s="73" t="s">
        <v>87</v>
      </c>
      <c r="D274" s="73" t="s">
        <v>95</v>
      </c>
      <c r="E274" s="73" t="s">
        <v>78</v>
      </c>
      <c r="F274" s="101" t="s">
        <v>121</v>
      </c>
      <c r="G274" s="144" t="s">
        <v>121</v>
      </c>
      <c r="H274" s="127">
        <v>50909000</v>
      </c>
      <c r="I274" s="127">
        <v>12727250</v>
      </c>
      <c r="J274" s="242">
        <v>12727250</v>
      </c>
      <c r="K274" s="153" t="s">
        <v>121</v>
      </c>
      <c r="L274" s="127">
        <f>I274-J274</f>
        <v>0</v>
      </c>
      <c r="P274" s="2"/>
    </row>
    <row r="275" spans="1:16" s="91" customFormat="1" ht="25.5" outlineLevel="4">
      <c r="A275" s="122" t="s">
        <v>226</v>
      </c>
      <c r="B275" s="7" t="s">
        <v>0</v>
      </c>
      <c r="C275" s="7" t="s">
        <v>87</v>
      </c>
      <c r="D275" s="7" t="s">
        <v>96</v>
      </c>
      <c r="E275" s="7" t="s">
        <v>1</v>
      </c>
      <c r="F275" s="5" t="s">
        <v>121</v>
      </c>
      <c r="G275" s="107" t="s">
        <v>121</v>
      </c>
      <c r="H275" s="125">
        <f>SUM(H276)</f>
        <v>270000</v>
      </c>
      <c r="I275" s="125">
        <f>SUM(I276)</f>
        <v>0</v>
      </c>
      <c r="J275" s="241">
        <f t="shared" ref="J275:K275" si="140">SUM(J276)</f>
        <v>0</v>
      </c>
      <c r="K275" s="236">
        <f t="shared" si="140"/>
        <v>0</v>
      </c>
      <c r="L275" s="125">
        <f>SUM(L276)</f>
        <v>0</v>
      </c>
      <c r="M275" s="72"/>
      <c r="P275" s="2"/>
    </row>
    <row r="276" spans="1:16" s="86" customFormat="1">
      <c r="A276" s="93" t="s">
        <v>104</v>
      </c>
      <c r="B276" s="73" t="s">
        <v>0</v>
      </c>
      <c r="C276" s="73" t="s">
        <v>87</v>
      </c>
      <c r="D276" s="73" t="s">
        <v>96</v>
      </c>
      <c r="E276" s="73" t="s">
        <v>4</v>
      </c>
      <c r="F276" s="101" t="s">
        <v>121</v>
      </c>
      <c r="G276" s="144" t="s">
        <v>121</v>
      </c>
      <c r="H276" s="127">
        <v>270000</v>
      </c>
      <c r="I276" s="127">
        <v>0</v>
      </c>
      <c r="J276" s="242">
        <v>0</v>
      </c>
      <c r="K276" s="153" t="s">
        <v>121</v>
      </c>
      <c r="L276" s="127">
        <f>I276-J276</f>
        <v>0</v>
      </c>
      <c r="P276" s="2"/>
    </row>
    <row r="277" spans="1:16" s="91" customFormat="1" ht="89.25" outlineLevel="4">
      <c r="A277" s="122" t="s">
        <v>200</v>
      </c>
      <c r="B277" s="7" t="s">
        <v>0</v>
      </c>
      <c r="C277" s="7" t="s">
        <v>87</v>
      </c>
      <c r="D277" s="7" t="s">
        <v>97</v>
      </c>
      <c r="E277" s="7" t="s">
        <v>1</v>
      </c>
      <c r="F277" s="5" t="s">
        <v>121</v>
      </c>
      <c r="G277" s="107" t="s">
        <v>121</v>
      </c>
      <c r="H277" s="125">
        <f>SUM(H278)</f>
        <v>5795900</v>
      </c>
      <c r="I277" s="125">
        <f>SUM(I278)</f>
        <v>0</v>
      </c>
      <c r="J277" s="241">
        <f t="shared" ref="J277:K277" si="141">SUM(J278)</f>
        <v>0</v>
      </c>
      <c r="K277" s="236">
        <f t="shared" si="141"/>
        <v>0</v>
      </c>
      <c r="L277" s="125">
        <f>SUM(L278)</f>
        <v>0</v>
      </c>
      <c r="M277" s="72"/>
      <c r="P277" s="2"/>
    </row>
    <row r="278" spans="1:16" s="86" customFormat="1" ht="25.5">
      <c r="A278" s="93" t="s">
        <v>227</v>
      </c>
      <c r="B278" s="73" t="s">
        <v>0</v>
      </c>
      <c r="C278" s="73" t="s">
        <v>87</v>
      </c>
      <c r="D278" s="73" t="s">
        <v>97</v>
      </c>
      <c r="E278" s="73" t="s">
        <v>98</v>
      </c>
      <c r="F278" s="101" t="s">
        <v>121</v>
      </c>
      <c r="G278" s="144" t="s">
        <v>121</v>
      </c>
      <c r="H278" s="127">
        <f>11591800/2</f>
        <v>5795900</v>
      </c>
      <c r="I278" s="127">
        <v>0</v>
      </c>
      <c r="J278" s="242">
        <v>0</v>
      </c>
      <c r="K278" s="153" t="s">
        <v>121</v>
      </c>
      <c r="L278" s="127">
        <f>I278-J278</f>
        <v>0</v>
      </c>
      <c r="P278" s="2"/>
    </row>
    <row r="279" spans="1:16" s="91" customFormat="1" ht="25.5" outlineLevel="4">
      <c r="A279" s="122" t="s">
        <v>201</v>
      </c>
      <c r="B279" s="7" t="s">
        <v>0</v>
      </c>
      <c r="C279" s="7" t="s">
        <v>87</v>
      </c>
      <c r="D279" s="7" t="s">
        <v>99</v>
      </c>
      <c r="E279" s="7" t="s">
        <v>1</v>
      </c>
      <c r="F279" s="5" t="s">
        <v>121</v>
      </c>
      <c r="G279" s="107" t="s">
        <v>121</v>
      </c>
      <c r="H279" s="125">
        <f>SUM(H280)</f>
        <v>500000</v>
      </c>
      <c r="I279" s="125">
        <f>SUM(I280)</f>
        <v>250000</v>
      </c>
      <c r="J279" s="241">
        <f t="shared" ref="J279:K279" si="142">SUM(J280)</f>
        <v>250000</v>
      </c>
      <c r="K279" s="236">
        <f t="shared" si="142"/>
        <v>0</v>
      </c>
      <c r="L279" s="125">
        <f>SUM(L280)</f>
        <v>0</v>
      </c>
      <c r="M279" s="72"/>
      <c r="P279" s="2"/>
    </row>
    <row r="280" spans="1:16" s="97" customFormat="1" ht="25.5">
      <c r="A280" s="93" t="s">
        <v>227</v>
      </c>
      <c r="B280" s="73" t="s">
        <v>0</v>
      </c>
      <c r="C280" s="73" t="s">
        <v>87</v>
      </c>
      <c r="D280" s="73" t="s">
        <v>99</v>
      </c>
      <c r="E280" s="73" t="s">
        <v>98</v>
      </c>
      <c r="F280" s="101" t="s">
        <v>121</v>
      </c>
      <c r="G280" s="144" t="s">
        <v>121</v>
      </c>
      <c r="H280" s="127">
        <v>500000</v>
      </c>
      <c r="I280" s="127">
        <v>250000</v>
      </c>
      <c r="J280" s="242">
        <f>H280-I280</f>
        <v>250000</v>
      </c>
      <c r="K280" s="153" t="s">
        <v>121</v>
      </c>
      <c r="L280" s="127">
        <f>I280-J280</f>
        <v>0</v>
      </c>
      <c r="P280" s="2"/>
    </row>
    <row r="281" spans="1:16" s="97" customFormat="1" ht="51">
      <c r="A281" s="122" t="s">
        <v>202</v>
      </c>
      <c r="B281" s="7" t="s">
        <v>0</v>
      </c>
      <c r="C281" s="7" t="s">
        <v>87</v>
      </c>
      <c r="D281" s="7" t="s">
        <v>100</v>
      </c>
      <c r="E281" s="7" t="s">
        <v>1</v>
      </c>
      <c r="F281" s="5" t="s">
        <v>121</v>
      </c>
      <c r="G281" s="107" t="s">
        <v>121</v>
      </c>
      <c r="H281" s="125">
        <f>SUM(H282)</f>
        <v>2500000</v>
      </c>
      <c r="I281" s="125">
        <f>SUM(I282)</f>
        <v>1250000</v>
      </c>
      <c r="J281" s="241">
        <f t="shared" ref="J281:K281" si="143">SUM(J282)</f>
        <v>1250000</v>
      </c>
      <c r="K281" s="236">
        <f t="shared" si="143"/>
        <v>0</v>
      </c>
      <c r="L281" s="125">
        <f>SUM(L282)</f>
        <v>0</v>
      </c>
      <c r="P281" s="2"/>
    </row>
    <row r="282" spans="1:16" s="97" customFormat="1" ht="25.5">
      <c r="A282" s="93" t="s">
        <v>227</v>
      </c>
      <c r="B282" s="73" t="s">
        <v>0</v>
      </c>
      <c r="C282" s="73" t="s">
        <v>87</v>
      </c>
      <c r="D282" s="73" t="s">
        <v>100</v>
      </c>
      <c r="E282" s="73" t="s">
        <v>98</v>
      </c>
      <c r="F282" s="101" t="s">
        <v>121</v>
      </c>
      <c r="G282" s="144" t="s">
        <v>121</v>
      </c>
      <c r="H282" s="127">
        <v>2500000</v>
      </c>
      <c r="I282" s="127">
        <v>1250000</v>
      </c>
      <c r="J282" s="242">
        <f>H282-I282</f>
        <v>1250000</v>
      </c>
      <c r="K282" s="153" t="s">
        <v>121</v>
      </c>
      <c r="L282" s="127">
        <f>I282-J282</f>
        <v>0</v>
      </c>
      <c r="P282" s="2"/>
    </row>
    <row r="283" spans="1:16" s="91" customFormat="1" ht="38.25" outlineLevel="4">
      <c r="A283" s="122" t="s">
        <v>203</v>
      </c>
      <c r="B283" s="7" t="s">
        <v>0</v>
      </c>
      <c r="C283" s="7" t="s">
        <v>87</v>
      </c>
      <c r="D283" s="7" t="s">
        <v>101</v>
      </c>
      <c r="E283" s="7" t="s">
        <v>1</v>
      </c>
      <c r="F283" s="5" t="s">
        <v>121</v>
      </c>
      <c r="G283" s="107" t="s">
        <v>121</v>
      </c>
      <c r="H283" s="125">
        <f>SUM(H284:H287)</f>
        <v>24519050</v>
      </c>
      <c r="I283" s="125">
        <f t="shared" ref="I283:L283" si="144">SUM(I284:I287)</f>
        <v>0</v>
      </c>
      <c r="J283" s="125">
        <f t="shared" si="144"/>
        <v>0</v>
      </c>
      <c r="K283" s="125">
        <f t="shared" si="144"/>
        <v>0</v>
      </c>
      <c r="L283" s="125">
        <f t="shared" si="144"/>
        <v>0</v>
      </c>
      <c r="M283" s="72"/>
      <c r="P283" s="2"/>
    </row>
    <row r="284" spans="1:16" s="91" customFormat="1" ht="33.75" outlineLevel="4">
      <c r="A284" s="93" t="s">
        <v>104</v>
      </c>
      <c r="B284" s="73" t="s">
        <v>0</v>
      </c>
      <c r="C284" s="73" t="s">
        <v>87</v>
      </c>
      <c r="D284" s="73" t="s">
        <v>101</v>
      </c>
      <c r="E284" s="73" t="s">
        <v>4</v>
      </c>
      <c r="F284" s="247" t="s">
        <v>283</v>
      </c>
      <c r="G284" s="136" t="s">
        <v>273</v>
      </c>
      <c r="H284" s="126">
        <v>1057940</v>
      </c>
      <c r="I284" s="251">
        <v>0</v>
      </c>
      <c r="J284" s="281">
        <v>0</v>
      </c>
      <c r="K284" s="154" t="s">
        <v>121</v>
      </c>
      <c r="L284" s="251">
        <f t="shared" ref="L284:L287" si="145">I284-J284</f>
        <v>0</v>
      </c>
      <c r="M284" s="72"/>
      <c r="P284" s="2"/>
    </row>
    <row r="285" spans="1:16" s="91" customFormat="1" ht="33.75" outlineLevel="4">
      <c r="A285" s="93" t="s">
        <v>104</v>
      </c>
      <c r="B285" s="73" t="s">
        <v>0</v>
      </c>
      <c r="C285" s="73" t="s">
        <v>87</v>
      </c>
      <c r="D285" s="73" t="s">
        <v>101</v>
      </c>
      <c r="E285" s="73" t="s">
        <v>4</v>
      </c>
      <c r="F285" s="247" t="s">
        <v>283</v>
      </c>
      <c r="G285" s="136" t="s">
        <v>272</v>
      </c>
      <c r="H285" s="126">
        <v>20100650</v>
      </c>
      <c r="I285" s="251">
        <v>0</v>
      </c>
      <c r="J285" s="251">
        <v>0</v>
      </c>
      <c r="K285" s="252"/>
      <c r="L285" s="251">
        <f t="shared" si="145"/>
        <v>0</v>
      </c>
      <c r="M285" s="72"/>
      <c r="P285" s="2"/>
    </row>
    <row r="286" spans="1:16" s="91" customFormat="1" ht="33.75" outlineLevel="4">
      <c r="A286" s="93" t="s">
        <v>218</v>
      </c>
      <c r="B286" s="73" t="s">
        <v>0</v>
      </c>
      <c r="C286" s="73" t="s">
        <v>87</v>
      </c>
      <c r="D286" s="73" t="s">
        <v>101</v>
      </c>
      <c r="E286" s="73" t="s">
        <v>44</v>
      </c>
      <c r="F286" s="247" t="s">
        <v>283</v>
      </c>
      <c r="G286" s="136" t="s">
        <v>273</v>
      </c>
      <c r="H286" s="126">
        <v>168010</v>
      </c>
      <c r="I286" s="276">
        <v>0</v>
      </c>
      <c r="J286" s="276">
        <v>0</v>
      </c>
      <c r="K286" s="253"/>
      <c r="L286" s="251">
        <f t="shared" si="145"/>
        <v>0</v>
      </c>
      <c r="M286" s="72"/>
      <c r="P286" s="2"/>
    </row>
    <row r="287" spans="1:16" ht="33.75">
      <c r="A287" s="93" t="s">
        <v>218</v>
      </c>
      <c r="B287" s="73" t="s">
        <v>0</v>
      </c>
      <c r="C287" s="73" t="s">
        <v>87</v>
      </c>
      <c r="D287" s="73" t="s">
        <v>101</v>
      </c>
      <c r="E287" s="73" t="s">
        <v>44</v>
      </c>
      <c r="F287" s="247" t="s">
        <v>283</v>
      </c>
      <c r="G287" s="136" t="s">
        <v>272</v>
      </c>
      <c r="H287" s="126">
        <v>3192450</v>
      </c>
      <c r="I287" s="126">
        <v>0</v>
      </c>
      <c r="J287" s="276">
        <v>0</v>
      </c>
      <c r="K287" s="154" t="s">
        <v>121</v>
      </c>
      <c r="L287" s="251">
        <f t="shared" si="145"/>
        <v>0</v>
      </c>
      <c r="N287" s="2" t="s">
        <v>121</v>
      </c>
    </row>
    <row r="288" spans="1:16" ht="25.5">
      <c r="A288" s="122" t="s">
        <v>266</v>
      </c>
      <c r="B288" s="7" t="s">
        <v>0</v>
      </c>
      <c r="C288" s="7" t="s">
        <v>87</v>
      </c>
      <c r="D288" s="7">
        <v>9990020680</v>
      </c>
      <c r="E288" s="7">
        <v>612</v>
      </c>
      <c r="F288" s="5"/>
      <c r="G288" s="107"/>
      <c r="H288" s="125">
        <v>34265000</v>
      </c>
      <c r="I288" s="125">
        <v>0</v>
      </c>
      <c r="J288" s="241">
        <v>0</v>
      </c>
      <c r="K288" s="236">
        <v>0</v>
      </c>
      <c r="L288" s="125">
        <f>I288-J288</f>
        <v>0</v>
      </c>
      <c r="N288" s="78"/>
    </row>
    <row r="289" spans="1:15" ht="15.75" thickBot="1">
      <c r="A289" s="122" t="s">
        <v>265</v>
      </c>
      <c r="B289" s="7" t="s">
        <v>0</v>
      </c>
      <c r="C289" s="7" t="s">
        <v>87</v>
      </c>
      <c r="D289" s="7">
        <v>9990020680</v>
      </c>
      <c r="E289" s="7">
        <v>811</v>
      </c>
      <c r="F289" s="5"/>
      <c r="G289" s="107"/>
      <c r="H289" s="125">
        <v>15000000</v>
      </c>
      <c r="I289" s="125">
        <v>6671872</v>
      </c>
      <c r="J289" s="241">
        <v>6670544</v>
      </c>
      <c r="K289" s="236">
        <v>0</v>
      </c>
      <c r="L289" s="125">
        <f>I289-J289</f>
        <v>1328</v>
      </c>
    </row>
    <row r="290" spans="1:15" ht="15.75" thickBot="1">
      <c r="A290" s="66" t="s">
        <v>120</v>
      </c>
      <c r="B290" s="108" t="s">
        <v>121</v>
      </c>
      <c r="C290" s="108" t="s">
        <v>121</v>
      </c>
      <c r="D290" s="108" t="s">
        <v>121</v>
      </c>
      <c r="E290" s="40" t="s">
        <v>121</v>
      </c>
      <c r="F290" s="41" t="s">
        <v>121</v>
      </c>
      <c r="G290" s="40" t="s">
        <v>121</v>
      </c>
      <c r="H290" s="231">
        <f>H19+H21+H23+H28+H30+H32+H35+H38+H46+H48+H51+H53+H55+H57+H59+H62+H64+H66+H69+H71+H86+H88+H90+H92+H94+H96+H99+H102+H105+H109+H111+H113+H116+H119+H122+H126+H130+H132+H135+H140+H143+H146+H152+H155+H161+H164+H167+H170+H177+H182+H190+H194+H198+H200+H205+H208+H223+H226+H228+H231+H232+H233+H235+H242+H255+H269+H273+H275+H277+H279+H281+H283+H288+H289</f>
        <v>14099314144.5</v>
      </c>
      <c r="I290" s="233">
        <f>I19+I21+I23+I28+I30+I32+I35+I38+I46+I48+I51+I53+I55+I57+I59+I62+I64+I66+I69+I71+I86+I88+I90+I92+I94+I96+I99+I102+I105+I109+I111+I113+I116+I119+I122+I126+I130+I132+I135+I140+I143+I146+I152+I155+I161+I164+I167+I170+I177+I182+I190+I194+I198+I200+I205+I208+I223+I226+I228+I231+I232+I233+I235+I242+I255+I269+I273+I275+I277+I279+I281+I283+I288+I289</f>
        <v>2446350849.1900001</v>
      </c>
      <c r="J290" s="249">
        <f>J19+J21+J23+J28+J30+J32+J35+J38+J46+J48+J51+J53+J55+J57+J59+J62+J64+J66+J69+J71+J86+J88+J90+J92+J94+J96+J99+J102+J105+J109+J111+J113+J116+J119+J122+J126+J130+J132+J135+J137+J140+J143+J146+J149+J152+J155+J158+J161+J164+J167+J170+J173+J177+J182+J185+J190+J194+J196+J198+J200+J202+J205+J208+J211+J218+J220+J223+J226+J228+J231+J232+J233+J235+J238+J239+J240+J242+J253+J255+J266+J269+J273+J275+J277+J279+J281+J283+J288+J289</f>
        <v>2354476030.8499999</v>
      </c>
      <c r="K290" s="232" t="e">
        <f>K19+K21+K23+K28+K30+K32+K35+K38+K46+K48+K51+K53+K55+K57+K59+K62+K64+K66+K69+K71+K86+K88+K90+K92+K94+K96+K99+K102+K105+K109+K111+K113+K116+K119+K122+K126+K130+K132+K135+K137+K140+K143+K146+K149+K152+K155+K158+K161+K164+K167+K170+K173+K177+K182+K185+K190+K194+K196+K198+K200+K202+K205+K208+K211+K218+K220+K223+K226+K228+K231+K232+K233+K235+K238+K239+K240+K242+K253+K255+K266+K269+K273+K275+K277+K279+K281+K283+K288+K289</f>
        <v>#VALUE!</v>
      </c>
      <c r="L290" s="152">
        <f>L19+L21+L23+L28+L30+L32+L35+L38+L46+L48+L51+L53+L55+L57+L59+L62+L64+L66+L69+L71+L86+L88+L90+L92+L94+L96+L99+L102+L105+L109+L111+L113+L116+L119+L122+L126+L130+L132+L135+L137+L140+L143+L146+L149+L152+L155+L158+L161+L164+L167+L170+L173+L177+L182+L185+L190+L194+L196+L198+L200+L202+L205+L208+L211+L218+L220+L223+L226+L228+L231+L232+L233+L235+L238+L239+L240+L242+L253+L255+L266+L269+L273+L275+L277+L279+L281+L283+L288+L289</f>
        <v>91874818.340000004</v>
      </c>
      <c r="N290" s="78"/>
    </row>
    <row r="291" spans="1:15" ht="15.75" thickBot="1">
      <c r="A291" s="55" t="s">
        <v>121</v>
      </c>
      <c r="B291" s="109" t="s">
        <v>121</v>
      </c>
      <c r="C291" s="109" t="s">
        <v>121</v>
      </c>
      <c r="D291" s="109" t="s">
        <v>121</v>
      </c>
      <c r="E291" s="109" t="s">
        <v>121</v>
      </c>
      <c r="F291" s="4" t="s">
        <v>121</v>
      </c>
      <c r="G291" s="147" t="s">
        <v>121</v>
      </c>
      <c r="H291" s="8"/>
      <c r="I291" s="217"/>
      <c r="J291" s="56"/>
      <c r="K291" s="234" t="s">
        <v>121</v>
      </c>
      <c r="L291" s="155" t="s">
        <v>237</v>
      </c>
      <c r="M291" s="74">
        <f>H68+H80+H101+H104+H118+H121+H131+H134+H136+H142+H145+H148+H163+H207+H210+H225+H227</f>
        <v>1975410400</v>
      </c>
      <c r="N291" s="78"/>
    </row>
    <row r="292" spans="1:15" ht="15.75" thickBot="1">
      <c r="A292" s="11" t="s">
        <v>121</v>
      </c>
      <c r="B292" s="110" t="s">
        <v>121</v>
      </c>
      <c r="C292" s="110" t="s">
        <v>121</v>
      </c>
      <c r="D292" s="110" t="s">
        <v>121</v>
      </c>
      <c r="E292" s="110" t="s">
        <v>121</v>
      </c>
      <c r="F292" s="12" t="s">
        <v>121</v>
      </c>
      <c r="G292" s="148" t="s">
        <v>121</v>
      </c>
      <c r="H292" s="8"/>
      <c r="I292" s="134"/>
      <c r="J292" s="204"/>
      <c r="K292" s="234" t="s">
        <v>121</v>
      </c>
      <c r="L292" s="74" t="s">
        <v>238</v>
      </c>
      <c r="M292" s="75">
        <f>H19+H21+H23+H28+H30+H35+H38+H46+H48+H51+H53+H55+H57+H62+H64+H67+H69+H71-H80+H86+H88+H90+H92+H94+H100+H103+H105+H109+H111+H117+H120+H122+H126+H133+H141+H144+H147+H152+H155+H162+H164+H167+H170+H177+H182+H190+H194+H198+H200+H206+H209+H224+H228+H231+H232+H233+H242+H255+H269+H235+H273+H275+H277+H279+H281+H283+H288+H289+H59</f>
        <v>12123903744.5</v>
      </c>
    </row>
    <row r="293" spans="1:15" ht="15.75" thickBot="1">
      <c r="A293" s="313" t="s">
        <v>123</v>
      </c>
      <c r="B293" s="314"/>
      <c r="C293" s="314"/>
      <c r="D293" s="314"/>
      <c r="E293" s="314"/>
      <c r="F293" s="314"/>
      <c r="G293" s="314"/>
      <c r="H293" s="314"/>
      <c r="I293" s="314"/>
      <c r="J293" s="13" t="s">
        <v>121</v>
      </c>
      <c r="K293" s="234" t="s">
        <v>121</v>
      </c>
      <c r="L293" s="74" t="s">
        <v>239</v>
      </c>
      <c r="M293" s="74">
        <f>I290</f>
        <v>2446350849.1900001</v>
      </c>
    </row>
    <row r="294" spans="1:15" ht="15.75" thickBot="1">
      <c r="A294" s="313" t="s">
        <v>124</v>
      </c>
      <c r="B294" s="314"/>
      <c r="C294" s="314"/>
      <c r="D294" s="314"/>
      <c r="E294" s="314"/>
      <c r="F294" s="314"/>
      <c r="G294" s="314"/>
      <c r="H294" s="314"/>
      <c r="I294" s="314"/>
      <c r="J294" s="13" t="s">
        <v>121</v>
      </c>
      <c r="K294" s="234" t="s">
        <v>121</v>
      </c>
      <c r="L294" s="74" t="s">
        <v>240</v>
      </c>
      <c r="M294" s="74">
        <f>J290</f>
        <v>2354476030.8499999</v>
      </c>
    </row>
    <row r="295" spans="1:15" ht="45.75" thickBot="1">
      <c r="A295" s="57" t="s">
        <v>125</v>
      </c>
      <c r="B295" s="133" t="s">
        <v>109</v>
      </c>
      <c r="C295" s="132" t="s">
        <v>110</v>
      </c>
      <c r="D295" s="315" t="s">
        <v>111</v>
      </c>
      <c r="E295" s="316"/>
      <c r="F295" s="317"/>
      <c r="G295" s="315" t="s">
        <v>112</v>
      </c>
      <c r="H295" s="317"/>
      <c r="I295" s="205" t="s">
        <v>113</v>
      </c>
      <c r="J295" s="15"/>
      <c r="K295" s="234" t="s">
        <v>121</v>
      </c>
      <c r="L295" s="76" t="s">
        <v>149</v>
      </c>
      <c r="M295" s="77">
        <f>M293-M294</f>
        <v>91874818.340000153</v>
      </c>
      <c r="N295" s="78"/>
      <c r="O295" s="78"/>
    </row>
    <row r="296" spans="1:15" ht="42.75">
      <c r="A296" s="16" t="s">
        <v>284</v>
      </c>
      <c r="B296" s="17" t="s">
        <v>114</v>
      </c>
      <c r="C296" s="18" t="s">
        <v>121</v>
      </c>
      <c r="D296" s="298">
        <f>I290</f>
        <v>2446350849.1900001</v>
      </c>
      <c r="E296" s="303"/>
      <c r="F296" s="299"/>
      <c r="G296" s="298">
        <f>J290</f>
        <v>2354476030.8499999</v>
      </c>
      <c r="H296" s="299"/>
      <c r="I296" s="19">
        <f>L290</f>
        <v>91874818.340000004</v>
      </c>
      <c r="J296" s="15"/>
      <c r="K296" s="234" t="s">
        <v>121</v>
      </c>
      <c r="L296" s="2" t="s">
        <v>121</v>
      </c>
    </row>
    <row r="297" spans="1:15">
      <c r="A297" s="16" t="s">
        <v>285</v>
      </c>
      <c r="B297" s="17" t="s">
        <v>115</v>
      </c>
      <c r="C297" s="17" t="s">
        <v>121</v>
      </c>
      <c r="D297" s="295" t="s">
        <v>121</v>
      </c>
      <c r="E297" s="296"/>
      <c r="F297" s="297"/>
      <c r="G297" s="298"/>
      <c r="H297" s="299"/>
      <c r="I297" s="21"/>
      <c r="J297" s="15"/>
      <c r="K297" s="234" t="s">
        <v>121</v>
      </c>
      <c r="L297" s="2" t="s">
        <v>121</v>
      </c>
    </row>
    <row r="298" spans="1:15">
      <c r="A298" s="20" t="s">
        <v>286</v>
      </c>
      <c r="B298" s="17" t="s">
        <v>116</v>
      </c>
      <c r="C298" s="17" t="s">
        <v>121</v>
      </c>
      <c r="D298" s="300" t="s">
        <v>121</v>
      </c>
      <c r="E298" s="301"/>
      <c r="F298" s="302"/>
      <c r="G298" s="300"/>
      <c r="H298" s="302"/>
      <c r="I298" s="21"/>
      <c r="J298" s="15" t="s">
        <v>121</v>
      </c>
      <c r="K298" s="234" t="s">
        <v>121</v>
      </c>
      <c r="M298" s="78"/>
      <c r="N298" s="78"/>
    </row>
    <row r="299" spans="1:15">
      <c r="A299" s="16" t="s">
        <v>287</v>
      </c>
      <c r="B299" s="17" t="s">
        <v>117</v>
      </c>
      <c r="C299" s="17" t="s">
        <v>121</v>
      </c>
      <c r="D299" s="295" t="s">
        <v>121</v>
      </c>
      <c r="E299" s="296"/>
      <c r="F299" s="297"/>
      <c r="G299" s="300"/>
      <c r="H299" s="302"/>
      <c r="I299" s="21"/>
      <c r="J299" s="15" t="s">
        <v>121</v>
      </c>
      <c r="K299" s="234" t="s">
        <v>121</v>
      </c>
      <c r="M299" s="78"/>
      <c r="N299" s="78"/>
    </row>
    <row r="300" spans="1:15">
      <c r="A300" s="22" t="s">
        <v>121</v>
      </c>
      <c r="B300" s="111" t="s">
        <v>121</v>
      </c>
      <c r="C300" s="111" t="s">
        <v>121</v>
      </c>
      <c r="D300" s="111" t="s">
        <v>121</v>
      </c>
      <c r="E300" s="23" t="s">
        <v>121</v>
      </c>
      <c r="F300" s="24" t="s">
        <v>121</v>
      </c>
      <c r="G300" s="149" t="s">
        <v>121</v>
      </c>
      <c r="H300" s="26" t="s">
        <v>121</v>
      </c>
      <c r="I300" s="14" t="s">
        <v>121</v>
      </c>
      <c r="J300" s="15" t="s">
        <v>121</v>
      </c>
      <c r="K300" s="234" t="s">
        <v>121</v>
      </c>
      <c r="M300" s="78"/>
      <c r="N300" s="78"/>
    </row>
    <row r="301" spans="1:15">
      <c r="A301" s="27" t="s">
        <v>121</v>
      </c>
      <c r="B301" s="111" t="s">
        <v>121</v>
      </c>
      <c r="C301" s="111" t="s">
        <v>121</v>
      </c>
      <c r="D301" s="111" t="s">
        <v>121</v>
      </c>
      <c r="E301" s="23" t="s">
        <v>121</v>
      </c>
      <c r="F301" s="24" t="s">
        <v>121</v>
      </c>
      <c r="G301" s="23" t="s">
        <v>121</v>
      </c>
      <c r="H301" s="25" t="s">
        <v>121</v>
      </c>
      <c r="I301" s="14" t="s">
        <v>121</v>
      </c>
      <c r="J301" s="15" t="s">
        <v>121</v>
      </c>
      <c r="K301" s="234" t="s">
        <v>121</v>
      </c>
      <c r="M301" s="78"/>
      <c r="N301" s="78"/>
    </row>
    <row r="302" spans="1:15">
      <c r="A302" s="27" t="s">
        <v>121</v>
      </c>
      <c r="B302" s="111" t="s">
        <v>121</v>
      </c>
      <c r="C302" s="111" t="s">
        <v>121</v>
      </c>
      <c r="D302" s="111" t="s">
        <v>121</v>
      </c>
      <c r="E302" s="23" t="s">
        <v>121</v>
      </c>
      <c r="F302" s="24" t="s">
        <v>121</v>
      </c>
      <c r="G302" s="23" t="s">
        <v>121</v>
      </c>
      <c r="H302" s="25" t="s">
        <v>121</v>
      </c>
      <c r="I302" s="14" t="s">
        <v>121</v>
      </c>
      <c r="J302" s="15" t="s">
        <v>121</v>
      </c>
      <c r="K302" s="234" t="s">
        <v>121</v>
      </c>
      <c r="M302" s="78"/>
      <c r="N302" s="78"/>
    </row>
    <row r="303" spans="1:15">
      <c r="A303" s="27" t="s">
        <v>121</v>
      </c>
      <c r="B303" s="111" t="s">
        <v>121</v>
      </c>
      <c r="C303" s="111" t="s">
        <v>121</v>
      </c>
      <c r="D303" s="111" t="s">
        <v>121</v>
      </c>
      <c r="E303" s="23" t="s">
        <v>121</v>
      </c>
      <c r="F303" s="24" t="s">
        <v>121</v>
      </c>
      <c r="G303" s="23" t="s">
        <v>121</v>
      </c>
      <c r="H303" s="24" t="s">
        <v>121</v>
      </c>
      <c r="I303" s="14" t="s">
        <v>121</v>
      </c>
      <c r="J303" s="28" t="s">
        <v>121</v>
      </c>
      <c r="K303" s="234" t="s">
        <v>121</v>
      </c>
      <c r="L303" s="2" t="s">
        <v>121</v>
      </c>
    </row>
    <row r="304" spans="1:15">
      <c r="A304" s="27" t="s">
        <v>121</v>
      </c>
      <c r="B304" s="111" t="s">
        <v>121</v>
      </c>
      <c r="C304" s="111" t="s">
        <v>121</v>
      </c>
      <c r="D304" s="111" t="s">
        <v>121</v>
      </c>
      <c r="E304" s="23" t="s">
        <v>121</v>
      </c>
      <c r="F304" s="24" t="s">
        <v>121</v>
      </c>
      <c r="G304" s="23" t="s">
        <v>121</v>
      </c>
      <c r="H304" s="26" t="s">
        <v>121</v>
      </c>
      <c r="I304" s="14" t="s">
        <v>121</v>
      </c>
      <c r="J304" s="15" t="s">
        <v>121</v>
      </c>
      <c r="K304" s="234" t="s">
        <v>121</v>
      </c>
      <c r="L304" s="2" t="s">
        <v>121</v>
      </c>
    </row>
    <row r="305" spans="1:12" ht="15.75">
      <c r="A305" s="282" t="s">
        <v>102</v>
      </c>
      <c r="B305" s="283"/>
      <c r="C305" s="283"/>
      <c r="D305" s="116" t="s">
        <v>121</v>
      </c>
      <c r="E305" s="116" t="s">
        <v>121</v>
      </c>
      <c r="F305" s="29" t="s">
        <v>121</v>
      </c>
      <c r="G305" s="284" t="s">
        <v>118</v>
      </c>
      <c r="H305" s="284"/>
      <c r="I305" s="14" t="s">
        <v>121</v>
      </c>
      <c r="J305" s="28" t="s">
        <v>121</v>
      </c>
      <c r="K305" s="234" t="s">
        <v>121</v>
      </c>
      <c r="L305" s="2" t="s">
        <v>121</v>
      </c>
    </row>
    <row r="306" spans="1:12" ht="15.75">
      <c r="A306" s="208" t="s">
        <v>121</v>
      </c>
      <c r="B306" s="209" t="s">
        <v>121</v>
      </c>
      <c r="C306" s="209" t="s">
        <v>121</v>
      </c>
      <c r="D306" s="117" t="s">
        <v>121</v>
      </c>
      <c r="E306" s="30" t="s">
        <v>121</v>
      </c>
      <c r="F306" s="31" t="s">
        <v>121</v>
      </c>
      <c r="G306" s="209" t="s">
        <v>121</v>
      </c>
      <c r="H306" s="210" t="s">
        <v>121</v>
      </c>
      <c r="I306" s="32" t="s">
        <v>121</v>
      </c>
      <c r="J306" s="28" t="s">
        <v>121</v>
      </c>
      <c r="K306" s="234" t="s">
        <v>121</v>
      </c>
      <c r="L306" s="2" t="s">
        <v>121</v>
      </c>
    </row>
    <row r="307" spans="1:12" ht="15.75">
      <c r="A307" s="208" t="s">
        <v>121</v>
      </c>
      <c r="B307" s="209" t="s">
        <v>121</v>
      </c>
      <c r="C307" s="209" t="s">
        <v>121</v>
      </c>
      <c r="D307" s="117" t="s">
        <v>121</v>
      </c>
      <c r="E307" s="30" t="s">
        <v>121</v>
      </c>
      <c r="F307" s="31" t="s">
        <v>121</v>
      </c>
      <c r="G307" s="209" t="s">
        <v>121</v>
      </c>
      <c r="H307" s="210" t="s">
        <v>121</v>
      </c>
      <c r="I307" s="32" t="s">
        <v>121</v>
      </c>
      <c r="J307" s="28" t="s">
        <v>121</v>
      </c>
      <c r="K307" s="234" t="s">
        <v>121</v>
      </c>
      <c r="L307" s="2" t="s">
        <v>121</v>
      </c>
    </row>
    <row r="308" spans="1:12" ht="15.75">
      <c r="A308" s="33" t="s">
        <v>121</v>
      </c>
      <c r="B308" s="117" t="s">
        <v>121</v>
      </c>
      <c r="C308" s="112" t="s">
        <v>121</v>
      </c>
      <c r="D308" s="117" t="s">
        <v>121</v>
      </c>
      <c r="E308" s="30" t="s">
        <v>121</v>
      </c>
      <c r="F308" s="31" t="s">
        <v>121</v>
      </c>
      <c r="G308" s="30" t="s">
        <v>121</v>
      </c>
      <c r="H308" s="31" t="s">
        <v>121</v>
      </c>
      <c r="I308" s="32" t="s">
        <v>121</v>
      </c>
      <c r="J308" s="28" t="s">
        <v>121</v>
      </c>
      <c r="K308" s="234" t="s">
        <v>121</v>
      </c>
      <c r="L308" s="2" t="s">
        <v>121</v>
      </c>
    </row>
    <row r="309" spans="1:12" ht="15.75">
      <c r="A309" s="285" t="s">
        <v>275</v>
      </c>
      <c r="B309" s="286"/>
      <c r="C309" s="286"/>
      <c r="D309" s="117" t="s">
        <v>121</v>
      </c>
      <c r="E309" s="30" t="s">
        <v>121</v>
      </c>
      <c r="F309" s="31" t="s">
        <v>121</v>
      </c>
      <c r="G309" s="287" t="s">
        <v>119</v>
      </c>
      <c r="H309" s="287"/>
      <c r="I309" s="14" t="s">
        <v>121</v>
      </c>
      <c r="J309" s="28" t="s">
        <v>121</v>
      </c>
      <c r="K309" s="234" t="s">
        <v>121</v>
      </c>
      <c r="L309" s="2" t="s">
        <v>121</v>
      </c>
    </row>
    <row r="310" spans="1:12">
      <c r="A310" s="27" t="s">
        <v>121</v>
      </c>
      <c r="B310" s="111" t="s">
        <v>121</v>
      </c>
      <c r="C310" s="111" t="s">
        <v>121</v>
      </c>
      <c r="D310" s="111" t="s">
        <v>121</v>
      </c>
      <c r="E310" s="23" t="s">
        <v>121</v>
      </c>
      <c r="F310" s="24" t="s">
        <v>121</v>
      </c>
      <c r="G310" s="23" t="s">
        <v>121</v>
      </c>
      <c r="H310" s="26" t="s">
        <v>121</v>
      </c>
      <c r="I310" s="32" t="s">
        <v>121</v>
      </c>
      <c r="J310" s="28" t="s">
        <v>121</v>
      </c>
      <c r="K310" s="234" t="s">
        <v>121</v>
      </c>
    </row>
    <row r="311" spans="1:12" ht="15.75" thickBot="1">
      <c r="A311" s="34" t="s">
        <v>121</v>
      </c>
      <c r="B311" s="113" t="s">
        <v>121</v>
      </c>
      <c r="C311" s="113" t="s">
        <v>121</v>
      </c>
      <c r="D311" s="113" t="s">
        <v>121</v>
      </c>
      <c r="E311" s="35" t="s">
        <v>121</v>
      </c>
      <c r="F311" s="36" t="s">
        <v>121</v>
      </c>
      <c r="G311" s="35" t="s">
        <v>121</v>
      </c>
      <c r="H311" s="37" t="s">
        <v>121</v>
      </c>
      <c r="I311" s="38" t="s">
        <v>121</v>
      </c>
      <c r="J311" s="39" t="s">
        <v>121</v>
      </c>
      <c r="K311" s="234" t="s">
        <v>121</v>
      </c>
    </row>
    <row r="322" spans="1:10">
      <c r="A322" s="2"/>
      <c r="H322" s="83" t="e">
        <f>H227+#REF!+H225+H222+H210+#REF!+H207+H204+#REF!+H163+H160+H148+#REF!+H145+#REF!+H142+H139+H136+#REF!+H134+#REF!+H131+#REF!+H121+#REF!+H118+H115+H104+#REF!+H101+#REF!+H80+H68+#REF!</f>
        <v>#REF!</v>
      </c>
      <c r="I322" s="2"/>
      <c r="J322" s="2"/>
    </row>
    <row r="323" spans="1:10">
      <c r="A323" s="2"/>
      <c r="H323" s="83" t="e">
        <f>H322-H104-H101</f>
        <v>#REF!</v>
      </c>
      <c r="I323" s="2"/>
      <c r="J323" s="2"/>
    </row>
    <row r="359" spans="1:14">
      <c r="N359" s="78" t="e">
        <f>#REF!+H68+H80+#REF!+H101+#REF!+H104+H115+H118+#REF!+H121+#REF!+H131+#REF!+H134+#REF!+H136+H139+H142+#REF!+H145+#REF!+H148+H160+H163+H172+#REF!+H204+H207+#REF!+H210+H222+H225+#REF!+H227</f>
        <v>#REF!</v>
      </c>
    </row>
    <row r="363" spans="1:14">
      <c r="A363" s="2"/>
      <c r="H363" s="2"/>
      <c r="I363" s="2"/>
      <c r="J363" s="2"/>
    </row>
  </sheetData>
  <mergeCells count="31">
    <mergeCell ref="D296:F296"/>
    <mergeCell ref="G296:H296"/>
    <mergeCell ref="A271:A272"/>
    <mergeCell ref="A2:I2"/>
    <mergeCell ref="A3:I3"/>
    <mergeCell ref="A4:I4"/>
    <mergeCell ref="D7:G7"/>
    <mergeCell ref="D9:G9"/>
    <mergeCell ref="A10:F10"/>
    <mergeCell ref="A267:A268"/>
    <mergeCell ref="A11:F11"/>
    <mergeCell ref="A293:I293"/>
    <mergeCell ref="A294:I294"/>
    <mergeCell ref="D295:F295"/>
    <mergeCell ref="G295:H295"/>
    <mergeCell ref="A305:C305"/>
    <mergeCell ref="G305:H305"/>
    <mergeCell ref="A309:C309"/>
    <mergeCell ref="G309:H309"/>
    <mergeCell ref="A24:A25"/>
    <mergeCell ref="A26:A27"/>
    <mergeCell ref="A178:A179"/>
    <mergeCell ref="A180:A181"/>
    <mergeCell ref="A36:A37"/>
    <mergeCell ref="A60:A61"/>
    <mergeCell ref="D297:F297"/>
    <mergeCell ref="G297:H297"/>
    <mergeCell ref="D298:F298"/>
    <mergeCell ref="G298:H298"/>
    <mergeCell ref="D299:F299"/>
    <mergeCell ref="G299:H299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9"/>
  <sheetViews>
    <sheetView showGridLines="0" view="pageBreakPreview" topLeftCell="A247" zoomScale="85" zoomScaleNormal="85" zoomScaleSheetLayoutView="85" workbookViewId="0">
      <selection activeCell="D9" sqref="D9:G9"/>
    </sheetView>
  </sheetViews>
  <sheetFormatPr defaultRowHeight="15" outlineLevelRow="4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50" customWidth="1"/>
    <col min="8" max="8" width="18.140625" style="83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" bestFit="1" customWidth="1"/>
    <col min="15" max="15" width="14.42578125" style="2" bestFit="1" customWidth="1"/>
    <col min="16" max="16384" width="9.140625" style="2"/>
  </cols>
  <sheetData>
    <row r="1" spans="1:12">
      <c r="A1" s="48" t="s">
        <v>121</v>
      </c>
      <c r="B1" s="103" t="s">
        <v>121</v>
      </c>
      <c r="C1" s="103" t="s">
        <v>121</v>
      </c>
      <c r="D1" s="103" t="s">
        <v>121</v>
      </c>
      <c r="E1" s="103" t="s">
        <v>121</v>
      </c>
      <c r="F1" s="49" t="s">
        <v>121</v>
      </c>
      <c r="G1" s="139" t="s">
        <v>121</v>
      </c>
      <c r="H1" s="79" t="s">
        <v>121</v>
      </c>
      <c r="I1" s="58" t="s">
        <v>121</v>
      </c>
      <c r="J1" s="50" t="s">
        <v>121</v>
      </c>
      <c r="K1" s="234" t="s">
        <v>121</v>
      </c>
      <c r="L1" s="2" t="s">
        <v>121</v>
      </c>
    </row>
    <row r="2" spans="1:12">
      <c r="A2" s="304" t="s">
        <v>126</v>
      </c>
      <c r="B2" s="305"/>
      <c r="C2" s="305"/>
      <c r="D2" s="305"/>
      <c r="E2" s="305"/>
      <c r="F2" s="305"/>
      <c r="G2" s="305"/>
      <c r="H2" s="306"/>
      <c r="I2" s="307"/>
      <c r="J2" s="67" t="s">
        <v>121</v>
      </c>
      <c r="K2" s="234" t="s">
        <v>121</v>
      </c>
      <c r="L2" s="2" t="s">
        <v>121</v>
      </c>
    </row>
    <row r="3" spans="1:12">
      <c r="A3" s="304" t="s">
        <v>127</v>
      </c>
      <c r="B3" s="305"/>
      <c r="C3" s="305"/>
      <c r="D3" s="305"/>
      <c r="E3" s="305"/>
      <c r="F3" s="305"/>
      <c r="G3" s="305"/>
      <c r="H3" s="306"/>
      <c r="I3" s="305"/>
      <c r="J3" s="68" t="s">
        <v>121</v>
      </c>
      <c r="K3" s="1" t="s">
        <v>121</v>
      </c>
      <c r="L3" s="1" t="s">
        <v>121</v>
      </c>
    </row>
    <row r="4" spans="1:12">
      <c r="A4" s="304" t="s">
        <v>128</v>
      </c>
      <c r="B4" s="305"/>
      <c r="C4" s="305"/>
      <c r="D4" s="305"/>
      <c r="E4" s="305"/>
      <c r="F4" s="305"/>
      <c r="G4" s="305"/>
      <c r="H4" s="306"/>
      <c r="I4" s="305"/>
      <c r="J4" s="68" t="s">
        <v>121</v>
      </c>
      <c r="K4" s="1" t="s">
        <v>121</v>
      </c>
      <c r="L4" s="1" t="s">
        <v>121</v>
      </c>
    </row>
    <row r="5" spans="1:12">
      <c r="A5" s="213" t="s">
        <v>121</v>
      </c>
      <c r="B5" s="104" t="s">
        <v>121</v>
      </c>
      <c r="C5" s="104" t="s">
        <v>121</v>
      </c>
      <c r="D5" s="104" t="s">
        <v>121</v>
      </c>
      <c r="E5" s="104" t="s">
        <v>121</v>
      </c>
      <c r="F5" s="212" t="s">
        <v>121</v>
      </c>
      <c r="G5" s="140" t="s">
        <v>121</v>
      </c>
      <c r="H5" s="80" t="s">
        <v>121</v>
      </c>
      <c r="I5" s="212" t="s">
        <v>121</v>
      </c>
      <c r="J5" s="69" t="s">
        <v>121</v>
      </c>
      <c r="K5" s="1" t="s">
        <v>121</v>
      </c>
      <c r="L5" s="1" t="s">
        <v>121</v>
      </c>
    </row>
    <row r="6" spans="1:12" outlineLevel="1">
      <c r="A6" s="213" t="s">
        <v>121</v>
      </c>
      <c r="B6" s="104" t="s">
        <v>121</v>
      </c>
      <c r="C6" s="104" t="s">
        <v>121</v>
      </c>
      <c r="D6" s="104" t="s">
        <v>121</v>
      </c>
      <c r="E6" s="104" t="s">
        <v>121</v>
      </c>
      <c r="F6" s="212" t="s">
        <v>121</v>
      </c>
      <c r="G6" s="140" t="s">
        <v>121</v>
      </c>
      <c r="H6" s="80" t="s">
        <v>121</v>
      </c>
      <c r="I6" s="47" t="s">
        <v>121</v>
      </c>
      <c r="J6" s="69" t="s">
        <v>121</v>
      </c>
      <c r="K6" s="1" t="s">
        <v>121</v>
      </c>
      <c r="L6" s="2" t="s">
        <v>121</v>
      </c>
    </row>
    <row r="7" spans="1:12" outlineLevel="2">
      <c r="A7" s="213" t="s">
        <v>121</v>
      </c>
      <c r="B7" s="104" t="s">
        <v>121</v>
      </c>
      <c r="C7" s="104" t="s">
        <v>121</v>
      </c>
      <c r="D7" s="308" t="s">
        <v>129</v>
      </c>
      <c r="E7" s="308"/>
      <c r="F7" s="308"/>
      <c r="G7" s="308"/>
      <c r="H7" s="81" t="s">
        <v>121</v>
      </c>
      <c r="I7" s="60" t="s">
        <v>130</v>
      </c>
      <c r="J7" s="70" t="s">
        <v>121</v>
      </c>
      <c r="K7" s="3" t="s">
        <v>121</v>
      </c>
      <c r="L7" s="2" t="s">
        <v>121</v>
      </c>
    </row>
    <row r="8" spans="1:12" outlineLevel="1">
      <c r="A8" s="213" t="s">
        <v>121</v>
      </c>
      <c r="B8" s="104" t="s">
        <v>121</v>
      </c>
      <c r="C8" s="104" t="s">
        <v>121</v>
      </c>
      <c r="D8" s="115" t="s">
        <v>121</v>
      </c>
      <c r="E8" s="115" t="s">
        <v>121</v>
      </c>
      <c r="F8" s="211" t="s">
        <v>121</v>
      </c>
      <c r="G8" s="141" t="s">
        <v>121</v>
      </c>
      <c r="H8" s="81" t="s">
        <v>121</v>
      </c>
      <c r="I8" s="60">
        <v>503010</v>
      </c>
      <c r="J8" s="63" t="s">
        <v>121</v>
      </c>
      <c r="K8" s="1" t="s">
        <v>121</v>
      </c>
      <c r="L8" s="2" t="s">
        <v>121</v>
      </c>
    </row>
    <row r="9" spans="1:12" outlineLevel="2">
      <c r="A9" s="213" t="s">
        <v>131</v>
      </c>
      <c r="B9" s="104" t="s">
        <v>121</v>
      </c>
      <c r="C9" s="104" t="s">
        <v>121</v>
      </c>
      <c r="D9" s="308" t="s">
        <v>311</v>
      </c>
      <c r="E9" s="308"/>
      <c r="F9" s="308"/>
      <c r="G9" s="308"/>
      <c r="H9" s="81" t="s">
        <v>132</v>
      </c>
      <c r="I9" s="60" t="s">
        <v>121</v>
      </c>
      <c r="J9" s="71" t="s">
        <v>121</v>
      </c>
      <c r="K9" s="3" t="s">
        <v>121</v>
      </c>
      <c r="L9" s="2" t="s">
        <v>121</v>
      </c>
    </row>
    <row r="10" spans="1:12" outlineLevel="2">
      <c r="A10" s="309" t="s">
        <v>133</v>
      </c>
      <c r="B10" s="310"/>
      <c r="C10" s="310"/>
      <c r="D10" s="310"/>
      <c r="E10" s="310"/>
      <c r="F10" s="310"/>
      <c r="G10" s="140" t="s">
        <v>121</v>
      </c>
      <c r="H10" s="81" t="s">
        <v>134</v>
      </c>
      <c r="I10" s="60" t="s">
        <v>121</v>
      </c>
      <c r="J10" s="71" t="s">
        <v>121</v>
      </c>
      <c r="K10" s="3" t="s">
        <v>121</v>
      </c>
      <c r="L10" s="2" t="s">
        <v>121</v>
      </c>
    </row>
    <row r="11" spans="1:12" outlineLevel="2">
      <c r="A11" s="309" t="s">
        <v>135</v>
      </c>
      <c r="B11" s="310"/>
      <c r="C11" s="310"/>
      <c r="D11" s="310"/>
      <c r="E11" s="310"/>
      <c r="F11" s="310"/>
      <c r="G11" s="140" t="s">
        <v>121</v>
      </c>
      <c r="H11" s="81" t="s">
        <v>136</v>
      </c>
      <c r="I11" s="60" t="s">
        <v>121</v>
      </c>
      <c r="J11" s="71" t="s">
        <v>121</v>
      </c>
      <c r="K11" s="3" t="s">
        <v>121</v>
      </c>
      <c r="L11" s="2" t="s">
        <v>121</v>
      </c>
    </row>
    <row r="12" spans="1:12" outlineLevel="2">
      <c r="A12" s="213" t="s">
        <v>137</v>
      </c>
      <c r="B12" s="104" t="s">
        <v>121</v>
      </c>
      <c r="C12" s="104" t="s">
        <v>121</v>
      </c>
      <c r="D12" s="104" t="s">
        <v>121</v>
      </c>
      <c r="E12" s="104" t="s">
        <v>121</v>
      </c>
      <c r="F12" s="212" t="s">
        <v>121</v>
      </c>
      <c r="G12" s="140" t="s">
        <v>121</v>
      </c>
      <c r="H12" s="81" t="s">
        <v>138</v>
      </c>
      <c r="I12" s="60" t="s">
        <v>139</v>
      </c>
      <c r="J12" s="70" t="s">
        <v>121</v>
      </c>
      <c r="K12" s="3" t="s">
        <v>121</v>
      </c>
      <c r="L12" s="2" t="s">
        <v>121</v>
      </c>
    </row>
    <row r="13" spans="1:12" outlineLevel="1">
      <c r="A13" s="213" t="s">
        <v>140</v>
      </c>
      <c r="B13" s="104" t="s">
        <v>121</v>
      </c>
      <c r="C13" s="104" t="s">
        <v>121</v>
      </c>
      <c r="D13" s="104" t="s">
        <v>121</v>
      </c>
      <c r="E13" s="104" t="s">
        <v>121</v>
      </c>
      <c r="F13" s="212" t="s">
        <v>121</v>
      </c>
      <c r="G13" s="140" t="s">
        <v>121</v>
      </c>
      <c r="H13" s="81" t="s">
        <v>141</v>
      </c>
      <c r="I13" s="60" t="s">
        <v>142</v>
      </c>
      <c r="J13" s="70" t="s">
        <v>121</v>
      </c>
      <c r="K13" s="1" t="s">
        <v>121</v>
      </c>
      <c r="L13" s="2" t="s">
        <v>121</v>
      </c>
    </row>
    <row r="14" spans="1:12" outlineLevel="2">
      <c r="A14" s="213" t="s">
        <v>121</v>
      </c>
      <c r="B14" s="104" t="s">
        <v>121</v>
      </c>
      <c r="C14" s="104" t="s">
        <v>121</v>
      </c>
      <c r="D14" s="104" t="s">
        <v>121</v>
      </c>
      <c r="E14" s="104" t="s">
        <v>121</v>
      </c>
      <c r="F14" s="212" t="s">
        <v>121</v>
      </c>
      <c r="G14" s="140" t="s">
        <v>121</v>
      </c>
      <c r="H14" s="80" t="s">
        <v>121</v>
      </c>
      <c r="I14" s="62" t="s">
        <v>121</v>
      </c>
      <c r="J14" s="51" t="s">
        <v>121</v>
      </c>
      <c r="K14" s="3" t="s">
        <v>121</v>
      </c>
      <c r="L14" s="2" t="s">
        <v>121</v>
      </c>
    </row>
    <row r="15" spans="1:12" ht="15.75" outlineLevel="1" thickBot="1">
      <c r="A15" s="52" t="s">
        <v>121</v>
      </c>
      <c r="B15" s="118" t="s">
        <v>121</v>
      </c>
      <c r="C15" s="105" t="s">
        <v>121</v>
      </c>
      <c r="D15" s="105" t="s">
        <v>121</v>
      </c>
      <c r="E15" s="105" t="s">
        <v>121</v>
      </c>
      <c r="F15" s="46" t="s">
        <v>121</v>
      </c>
      <c r="G15" s="142" t="s">
        <v>121</v>
      </c>
      <c r="H15" s="82" t="s">
        <v>121</v>
      </c>
      <c r="I15" s="59" t="s">
        <v>121</v>
      </c>
      <c r="J15" s="63" t="s">
        <v>121</v>
      </c>
      <c r="K15" s="1" t="s">
        <v>121</v>
      </c>
      <c r="L15" s="2" t="s">
        <v>121</v>
      </c>
    </row>
    <row r="16" spans="1:12" ht="90" outlineLevel="2" thickBot="1">
      <c r="A16" s="53" t="s">
        <v>143</v>
      </c>
      <c r="B16" s="44" t="s">
        <v>274</v>
      </c>
      <c r="C16" s="44" t="s">
        <v>144</v>
      </c>
      <c r="D16" s="43" t="s">
        <v>145</v>
      </c>
      <c r="E16" s="43" t="s">
        <v>146</v>
      </c>
      <c r="F16" s="43" t="s">
        <v>147</v>
      </c>
      <c r="G16" s="43" t="s">
        <v>148</v>
      </c>
      <c r="H16" s="43" t="s">
        <v>271</v>
      </c>
      <c r="I16" s="100" t="s">
        <v>111</v>
      </c>
      <c r="J16" s="239" t="s">
        <v>112</v>
      </c>
      <c r="K16" s="235" t="s">
        <v>149</v>
      </c>
      <c r="L16" s="157" t="s">
        <v>149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40">
        <v>10</v>
      </c>
      <c r="K17" s="1" t="s">
        <v>121</v>
      </c>
      <c r="L17" s="156" t="s">
        <v>121</v>
      </c>
    </row>
    <row r="18" spans="1:16" ht="15.75" outlineLevel="1" thickBot="1">
      <c r="A18" s="42" t="s">
        <v>121</v>
      </c>
      <c r="B18" s="64" t="s">
        <v>121</v>
      </c>
      <c r="C18" s="64" t="s">
        <v>121</v>
      </c>
      <c r="D18" s="64" t="s">
        <v>121</v>
      </c>
      <c r="E18" s="64" t="s">
        <v>121</v>
      </c>
      <c r="F18" s="64" t="s">
        <v>121</v>
      </c>
      <c r="G18" s="64" t="s">
        <v>121</v>
      </c>
      <c r="H18" s="65" t="s">
        <v>121</v>
      </c>
      <c r="I18" s="65" t="s">
        <v>121</v>
      </c>
      <c r="J18" s="61" t="s">
        <v>121</v>
      </c>
      <c r="K18" s="1" t="s">
        <v>121</v>
      </c>
      <c r="L18" s="156" t="s">
        <v>121</v>
      </c>
    </row>
    <row r="19" spans="1:16" s="91" customFormat="1" ht="51" outlineLevel="4">
      <c r="A19" s="122" t="s">
        <v>103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121</v>
      </c>
      <c r="G19" s="107" t="s">
        <v>121</v>
      </c>
      <c r="H19" s="125">
        <f>SUM(H20)</f>
        <v>75000</v>
      </c>
      <c r="I19" s="125">
        <f>SUM(I20)</f>
        <v>0</v>
      </c>
      <c r="J19" s="241">
        <f t="shared" ref="J19:K19" si="0">SUM(J20)</f>
        <v>0</v>
      </c>
      <c r="K19" s="236">
        <f t="shared" si="0"/>
        <v>0</v>
      </c>
      <c r="L19" s="125">
        <f>SUM(L20)</f>
        <v>0</v>
      </c>
      <c r="M19" s="72"/>
      <c r="P19" s="2"/>
    </row>
    <row r="20" spans="1:16" s="97" customFormat="1" outlineLevel="2">
      <c r="A20" s="93" t="s">
        <v>104</v>
      </c>
      <c r="B20" s="151" t="s">
        <v>0</v>
      </c>
      <c r="C20" s="151" t="s">
        <v>2</v>
      </c>
      <c r="D20" s="73" t="s">
        <v>3</v>
      </c>
      <c r="E20" s="73" t="s">
        <v>4</v>
      </c>
      <c r="F20" s="94" t="s">
        <v>121</v>
      </c>
      <c r="G20" s="143" t="s">
        <v>121</v>
      </c>
      <c r="H20" s="127">
        <v>75000</v>
      </c>
      <c r="I20" s="127">
        <v>0</v>
      </c>
      <c r="J20" s="242">
        <v>0</v>
      </c>
      <c r="K20" s="96" t="s">
        <v>121</v>
      </c>
      <c r="L20" s="127">
        <f>I20-J20</f>
        <v>0</v>
      </c>
      <c r="P20" s="2"/>
    </row>
    <row r="21" spans="1:16" s="91" customFormat="1" ht="38.25" outlineLevel="4">
      <c r="A21" s="122" t="s">
        <v>270</v>
      </c>
      <c r="B21" s="7" t="s">
        <v>0</v>
      </c>
      <c r="C21" s="7" t="s">
        <v>241</v>
      </c>
      <c r="D21" s="7" t="s">
        <v>242</v>
      </c>
      <c r="E21" s="7" t="s">
        <v>1</v>
      </c>
      <c r="F21" s="5" t="s">
        <v>121</v>
      </c>
      <c r="G21" s="107" t="s">
        <v>121</v>
      </c>
      <c r="H21" s="125">
        <f>SUM(H22)</f>
        <v>40650000</v>
      </c>
      <c r="I21" s="125">
        <f>SUM(I22)</f>
        <v>40650000</v>
      </c>
      <c r="J21" s="241">
        <f t="shared" ref="J21:K21" si="1">SUM(J22)</f>
        <v>38710000</v>
      </c>
      <c r="K21" s="236">
        <f t="shared" si="1"/>
        <v>0</v>
      </c>
      <c r="L21" s="125">
        <f>SUM(L22)</f>
        <v>1940000</v>
      </c>
      <c r="M21" s="72"/>
      <c r="P21" s="2"/>
    </row>
    <row r="22" spans="1:16" s="86" customFormat="1" outlineLevel="1">
      <c r="A22" s="93" t="s">
        <v>269</v>
      </c>
      <c r="B22" s="128" t="s">
        <v>0</v>
      </c>
      <c r="C22" s="106" t="s">
        <v>241</v>
      </c>
      <c r="D22" s="73" t="s">
        <v>242</v>
      </c>
      <c r="E22" s="73" t="s">
        <v>243</v>
      </c>
      <c r="F22" s="84"/>
      <c r="G22" s="84"/>
      <c r="H22" s="127">
        <v>40650000</v>
      </c>
      <c r="I22" s="127">
        <v>40650000</v>
      </c>
      <c r="J22" s="242">
        <v>38710000</v>
      </c>
      <c r="K22" s="85"/>
      <c r="L22" s="127">
        <f>I22-J22</f>
        <v>1940000</v>
      </c>
      <c r="P22" s="2"/>
    </row>
    <row r="23" spans="1:16" s="91" customFormat="1" ht="54.75" customHeight="1" outlineLevel="4">
      <c r="A23" s="122" t="s">
        <v>107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121</v>
      </c>
      <c r="G23" s="107" t="s">
        <v>121</v>
      </c>
      <c r="H23" s="125">
        <f>SUM(H24:H25)</f>
        <v>700000</v>
      </c>
      <c r="I23" s="125">
        <f>SUM(I24:I25)</f>
        <v>0</v>
      </c>
      <c r="J23" s="241">
        <f>SUM(J24:J25)</f>
        <v>0</v>
      </c>
      <c r="K23" s="236">
        <f t="shared" ref="K23" si="2">SUM(K24:K25)</f>
        <v>0</v>
      </c>
      <c r="L23" s="125">
        <f>SUM(L24:L25)</f>
        <v>0</v>
      </c>
      <c r="M23" s="72"/>
      <c r="P23" s="2"/>
    </row>
    <row r="24" spans="1:16" s="97" customFormat="1" ht="33.75" outlineLevel="2">
      <c r="A24" s="206" t="s">
        <v>104</v>
      </c>
      <c r="B24" s="151" t="s">
        <v>0</v>
      </c>
      <c r="C24" s="151" t="s">
        <v>5</v>
      </c>
      <c r="D24" s="151" t="s">
        <v>6</v>
      </c>
      <c r="E24" s="73" t="s">
        <v>4</v>
      </c>
      <c r="F24" s="131" t="s">
        <v>303</v>
      </c>
      <c r="G24" s="136" t="s">
        <v>272</v>
      </c>
      <c r="H24" s="127">
        <f>38000+2000</f>
        <v>40000</v>
      </c>
      <c r="I24" s="127">
        <v>0</v>
      </c>
      <c r="J24" s="242">
        <v>0</v>
      </c>
      <c r="K24" s="96" t="s">
        <v>121</v>
      </c>
      <c r="L24" s="127">
        <f t="shared" ref="L24:L25" si="3">I24-J24</f>
        <v>0</v>
      </c>
      <c r="P24" s="2"/>
    </row>
    <row r="25" spans="1:16" s="97" customFormat="1" ht="33.75" outlineLevel="2">
      <c r="A25" s="207" t="s">
        <v>205</v>
      </c>
      <c r="B25" s="151" t="s">
        <v>0</v>
      </c>
      <c r="C25" s="151" t="s">
        <v>5</v>
      </c>
      <c r="D25" s="151" t="s">
        <v>6</v>
      </c>
      <c r="E25" s="73" t="s">
        <v>9</v>
      </c>
      <c r="F25" s="131" t="s">
        <v>303</v>
      </c>
      <c r="G25" s="136" t="s">
        <v>272</v>
      </c>
      <c r="H25" s="127">
        <v>660000</v>
      </c>
      <c r="I25" s="127">
        <v>0</v>
      </c>
      <c r="J25" s="242">
        <v>0</v>
      </c>
      <c r="K25" s="96" t="s">
        <v>121</v>
      </c>
      <c r="L25" s="127">
        <f t="shared" si="3"/>
        <v>0</v>
      </c>
      <c r="P25" s="2"/>
    </row>
    <row r="26" spans="1:16" s="91" customFormat="1" ht="38.25" outlineLevel="4">
      <c r="A26" s="122" t="s">
        <v>105</v>
      </c>
      <c r="B26" s="7" t="s">
        <v>0</v>
      </c>
      <c r="C26" s="7" t="s">
        <v>10</v>
      </c>
      <c r="D26" s="7" t="s">
        <v>11</v>
      </c>
      <c r="E26" s="7" t="s">
        <v>1</v>
      </c>
      <c r="F26" s="5" t="s">
        <v>121</v>
      </c>
      <c r="G26" s="107" t="s">
        <v>121</v>
      </c>
      <c r="H26" s="125">
        <f>SUM(H27)</f>
        <v>50000</v>
      </c>
      <c r="I26" s="125">
        <f>SUM(I27)</f>
        <v>0</v>
      </c>
      <c r="J26" s="241">
        <f t="shared" ref="J26:K26" si="4">SUM(J27)</f>
        <v>0</v>
      </c>
      <c r="K26" s="236">
        <f t="shared" si="4"/>
        <v>0</v>
      </c>
      <c r="L26" s="125">
        <f>SUM(L27)</f>
        <v>0</v>
      </c>
      <c r="M26" s="72"/>
      <c r="P26" s="2"/>
    </row>
    <row r="27" spans="1:16" s="86" customFormat="1" outlineLevel="2">
      <c r="A27" s="93" t="s">
        <v>104</v>
      </c>
      <c r="B27" s="73" t="s">
        <v>0</v>
      </c>
      <c r="C27" s="73" t="s">
        <v>10</v>
      </c>
      <c r="D27" s="73" t="s">
        <v>11</v>
      </c>
      <c r="E27" s="73" t="s">
        <v>4</v>
      </c>
      <c r="F27" s="101" t="s">
        <v>121</v>
      </c>
      <c r="G27" s="144" t="s">
        <v>121</v>
      </c>
      <c r="H27" s="127">
        <v>50000</v>
      </c>
      <c r="I27" s="127">
        <v>0</v>
      </c>
      <c r="J27" s="242">
        <v>0</v>
      </c>
      <c r="K27" s="102" t="s">
        <v>121</v>
      </c>
      <c r="L27" s="127">
        <f>I27-J27</f>
        <v>0</v>
      </c>
      <c r="P27" s="2"/>
    </row>
    <row r="28" spans="1:16" s="91" customFormat="1" ht="25.5" outlineLevel="4">
      <c r="A28" s="122" t="s">
        <v>106</v>
      </c>
      <c r="B28" s="7" t="s">
        <v>0</v>
      </c>
      <c r="C28" s="7" t="s">
        <v>10</v>
      </c>
      <c r="D28" s="7" t="s">
        <v>12</v>
      </c>
      <c r="E28" s="7" t="s">
        <v>1</v>
      </c>
      <c r="F28" s="5" t="s">
        <v>121</v>
      </c>
      <c r="G28" s="107" t="s">
        <v>121</v>
      </c>
      <c r="H28" s="125">
        <f>SUM(H29)</f>
        <v>100000</v>
      </c>
      <c r="I28" s="125">
        <f>SUM(I29)</f>
        <v>0</v>
      </c>
      <c r="J28" s="241">
        <f t="shared" ref="J28:K28" si="5">SUM(J29)</f>
        <v>0</v>
      </c>
      <c r="K28" s="236">
        <f t="shared" si="5"/>
        <v>0</v>
      </c>
      <c r="L28" s="125">
        <f>SUM(L29)</f>
        <v>0</v>
      </c>
      <c r="M28" s="72"/>
      <c r="P28" s="2"/>
    </row>
    <row r="29" spans="1:16" s="86" customFormat="1" outlineLevel="1">
      <c r="A29" s="93" t="s">
        <v>104</v>
      </c>
      <c r="B29" s="73" t="s">
        <v>0</v>
      </c>
      <c r="C29" s="73" t="s">
        <v>10</v>
      </c>
      <c r="D29" s="73" t="s">
        <v>12</v>
      </c>
      <c r="E29" s="73" t="s">
        <v>4</v>
      </c>
      <c r="F29" s="101" t="s">
        <v>121</v>
      </c>
      <c r="G29" s="144" t="s">
        <v>121</v>
      </c>
      <c r="H29" s="127">
        <v>100000</v>
      </c>
      <c r="I29" s="127">
        <v>0</v>
      </c>
      <c r="J29" s="242">
        <v>0</v>
      </c>
      <c r="K29" s="85" t="s">
        <v>121</v>
      </c>
      <c r="L29" s="127">
        <f>I29-J29</f>
        <v>0</v>
      </c>
      <c r="P29" s="2"/>
    </row>
    <row r="30" spans="1:16" s="91" customFormat="1" outlineLevel="4">
      <c r="A30" s="122" t="s">
        <v>244</v>
      </c>
      <c r="B30" s="7" t="s">
        <v>0</v>
      </c>
      <c r="C30" s="7" t="s">
        <v>13</v>
      </c>
      <c r="D30" s="7" t="s">
        <v>245</v>
      </c>
      <c r="E30" s="7" t="s">
        <v>1</v>
      </c>
      <c r="F30" s="5"/>
      <c r="G30" s="107"/>
      <c r="H30" s="125">
        <f>SUM(H31:H32)</f>
        <v>0</v>
      </c>
      <c r="I30" s="125">
        <f>SUM(I31:I32)</f>
        <v>0</v>
      </c>
      <c r="J30" s="241">
        <f t="shared" ref="J30:K30" si="6">SUM(J31:J32)</f>
        <v>-767.52</v>
      </c>
      <c r="K30" s="236">
        <f t="shared" si="6"/>
        <v>767.52</v>
      </c>
      <c r="L30" s="125">
        <f>SUM(L31:L32)</f>
        <v>767.52</v>
      </c>
      <c r="M30" s="72"/>
      <c r="P30" s="2"/>
    </row>
    <row r="31" spans="1:16" s="90" customFormat="1" outlineLevel="4">
      <c r="A31" s="93" t="s">
        <v>104</v>
      </c>
      <c r="B31" s="73" t="s">
        <v>0</v>
      </c>
      <c r="C31" s="73" t="s">
        <v>13</v>
      </c>
      <c r="D31" s="73" t="s">
        <v>245</v>
      </c>
      <c r="E31" s="73" t="s">
        <v>4</v>
      </c>
      <c r="F31" s="92"/>
      <c r="G31" s="145"/>
      <c r="H31" s="127">
        <v>0</v>
      </c>
      <c r="I31" s="127">
        <v>0</v>
      </c>
      <c r="J31" s="242">
        <v>-767.52</v>
      </c>
      <c r="K31" s="119">
        <f>I31-J31</f>
        <v>767.52</v>
      </c>
      <c r="L31" s="127">
        <f t="shared" ref="L31:L32" si="7">I31-J31</f>
        <v>767.52</v>
      </c>
      <c r="M31" s="95"/>
      <c r="N31" s="95"/>
      <c r="P31" s="2"/>
    </row>
    <row r="32" spans="1:16" s="90" customFormat="1" ht="25.5" outlineLevel="4">
      <c r="A32" s="93" t="s">
        <v>229</v>
      </c>
      <c r="B32" s="73" t="s">
        <v>0</v>
      </c>
      <c r="C32" s="73" t="s">
        <v>13</v>
      </c>
      <c r="D32" s="73" t="s">
        <v>245</v>
      </c>
      <c r="E32" s="73" t="s">
        <v>9</v>
      </c>
      <c r="F32" s="92"/>
      <c r="G32" s="145"/>
      <c r="H32" s="127">
        <v>0</v>
      </c>
      <c r="I32" s="127">
        <v>0</v>
      </c>
      <c r="J32" s="242">
        <v>0</v>
      </c>
      <c r="K32" s="119">
        <f>I32-J32</f>
        <v>0</v>
      </c>
      <c r="L32" s="127">
        <f t="shared" si="7"/>
        <v>0</v>
      </c>
      <c r="M32" s="95"/>
      <c r="N32" s="95"/>
      <c r="P32" s="2"/>
    </row>
    <row r="33" spans="1:16" s="91" customFormat="1" ht="38.25" outlineLevel="4">
      <c r="A33" s="122" t="s">
        <v>150</v>
      </c>
      <c r="B33" s="7" t="s">
        <v>0</v>
      </c>
      <c r="C33" s="7" t="s">
        <v>13</v>
      </c>
      <c r="D33" s="7" t="s">
        <v>14</v>
      </c>
      <c r="E33" s="7" t="s">
        <v>1</v>
      </c>
      <c r="F33" s="5" t="s">
        <v>121</v>
      </c>
      <c r="G33" s="107" t="s">
        <v>121</v>
      </c>
      <c r="H33" s="125">
        <f>SUM(H34:H34)</f>
        <v>7576200</v>
      </c>
      <c r="I33" s="125">
        <f>SUM(I34:I34)</f>
        <v>0</v>
      </c>
      <c r="J33" s="241">
        <f>SUM(J34:J34)</f>
        <v>0</v>
      </c>
      <c r="K33" s="236">
        <f t="shared" ref="K33" si="8">SUM(K34:K34)</f>
        <v>0</v>
      </c>
      <c r="L33" s="125">
        <f>SUM(L34:L34)</f>
        <v>0</v>
      </c>
      <c r="M33" s="72"/>
      <c r="P33" s="2"/>
    </row>
    <row r="34" spans="1:16" s="86" customFormat="1" ht="38.25" outlineLevel="1">
      <c r="A34" s="214" t="s">
        <v>204</v>
      </c>
      <c r="B34" s="73" t="s">
        <v>0</v>
      </c>
      <c r="C34" s="73" t="s">
        <v>13</v>
      </c>
      <c r="D34" s="73" t="s">
        <v>14</v>
      </c>
      <c r="E34" s="73" t="s">
        <v>15</v>
      </c>
      <c r="F34" s="131" t="s">
        <v>304</v>
      </c>
      <c r="G34" s="136" t="s">
        <v>272</v>
      </c>
      <c r="H34" s="127">
        <f>75800+7500400</f>
        <v>7576200</v>
      </c>
      <c r="I34" s="127">
        <v>0</v>
      </c>
      <c r="J34" s="242">
        <v>0</v>
      </c>
      <c r="K34" s="85" t="s">
        <v>121</v>
      </c>
      <c r="L34" s="127">
        <f t="shared" ref="L34" si="9">I34-J34</f>
        <v>0</v>
      </c>
      <c r="P34" s="2"/>
    </row>
    <row r="35" spans="1:16" s="91" customFormat="1" ht="25.5" outlineLevel="4">
      <c r="A35" s="122" t="s">
        <v>151</v>
      </c>
      <c r="B35" s="7" t="s">
        <v>0</v>
      </c>
      <c r="C35" s="7" t="s">
        <v>13</v>
      </c>
      <c r="D35" s="7" t="s">
        <v>16</v>
      </c>
      <c r="E35" s="7" t="s">
        <v>1</v>
      </c>
      <c r="F35" s="5" t="s">
        <v>121</v>
      </c>
      <c r="G35" s="107" t="s">
        <v>121</v>
      </c>
      <c r="H35" s="125">
        <f>SUM(H36:H42)</f>
        <v>285888673.5</v>
      </c>
      <c r="I35" s="125">
        <f>SUM(I36:I42)</f>
        <v>44423203.920000002</v>
      </c>
      <c r="J35" s="241">
        <f t="shared" ref="J35:K35" si="10">SUM(J36:J42)</f>
        <v>39977979.75</v>
      </c>
      <c r="K35" s="236">
        <f t="shared" si="10"/>
        <v>0</v>
      </c>
      <c r="L35" s="125">
        <f>SUM(L36:L42)</f>
        <v>4445224.1700000009</v>
      </c>
      <c r="M35" s="72"/>
      <c r="P35" s="2"/>
    </row>
    <row r="36" spans="1:16" s="86" customFormat="1" outlineLevel="2">
      <c r="A36" s="93" t="s">
        <v>108</v>
      </c>
      <c r="B36" s="73" t="s">
        <v>0</v>
      </c>
      <c r="C36" s="73" t="s">
        <v>13</v>
      </c>
      <c r="D36" s="73" t="s">
        <v>16</v>
      </c>
      <c r="E36" s="73" t="s">
        <v>17</v>
      </c>
      <c r="F36" s="101" t="s">
        <v>121</v>
      </c>
      <c r="G36" s="144" t="s">
        <v>121</v>
      </c>
      <c r="H36" s="127">
        <v>202083900</v>
      </c>
      <c r="I36" s="127">
        <v>33680650</v>
      </c>
      <c r="J36" s="242">
        <v>30718608.68</v>
      </c>
      <c r="K36" s="102" t="s">
        <v>121</v>
      </c>
      <c r="L36" s="127">
        <f t="shared" ref="L36:L42" si="11">I36-J36</f>
        <v>2962041.3200000003</v>
      </c>
      <c r="P36" s="2"/>
    </row>
    <row r="37" spans="1:16" s="86" customFormat="1" ht="25.5" outlineLevel="1">
      <c r="A37" s="93" t="s">
        <v>209</v>
      </c>
      <c r="B37" s="73" t="s">
        <v>0</v>
      </c>
      <c r="C37" s="73" t="s">
        <v>13</v>
      </c>
      <c r="D37" s="73" t="s">
        <v>16</v>
      </c>
      <c r="E37" s="73" t="s">
        <v>18</v>
      </c>
      <c r="F37" s="101" t="s">
        <v>121</v>
      </c>
      <c r="G37" s="144" t="s">
        <v>121</v>
      </c>
      <c r="H37" s="127">
        <v>61029300</v>
      </c>
      <c r="I37" s="127">
        <v>10171550</v>
      </c>
      <c r="J37" s="242">
        <v>8886209.5099999998</v>
      </c>
      <c r="K37" s="85" t="s">
        <v>121</v>
      </c>
      <c r="L37" s="127">
        <f t="shared" si="11"/>
        <v>1285340.4900000002</v>
      </c>
      <c r="P37" s="2"/>
    </row>
    <row r="38" spans="1:16" s="86" customFormat="1" ht="25.5" outlineLevel="2">
      <c r="A38" s="93" t="s">
        <v>210</v>
      </c>
      <c r="B38" s="73" t="s">
        <v>0</v>
      </c>
      <c r="C38" s="73" t="s">
        <v>13</v>
      </c>
      <c r="D38" s="73" t="s">
        <v>16</v>
      </c>
      <c r="E38" s="73" t="s">
        <v>19</v>
      </c>
      <c r="F38" s="101" t="s">
        <v>121</v>
      </c>
      <c r="G38" s="144" t="s">
        <v>121</v>
      </c>
      <c r="H38" s="127">
        <v>12451240</v>
      </c>
      <c r="I38" s="127">
        <v>0</v>
      </c>
      <c r="J38" s="242">
        <v>0</v>
      </c>
      <c r="K38" s="102" t="s">
        <v>121</v>
      </c>
      <c r="L38" s="127">
        <f t="shared" si="11"/>
        <v>0</v>
      </c>
      <c r="P38" s="2"/>
    </row>
    <row r="39" spans="1:16" s="86" customFormat="1" outlineLevel="1">
      <c r="A39" s="93" t="s">
        <v>104</v>
      </c>
      <c r="B39" s="73" t="s">
        <v>0</v>
      </c>
      <c r="C39" s="73" t="s">
        <v>13</v>
      </c>
      <c r="D39" s="73" t="s">
        <v>16</v>
      </c>
      <c r="E39" s="73" t="s">
        <v>4</v>
      </c>
      <c r="F39" s="101" t="s">
        <v>121</v>
      </c>
      <c r="G39" s="144" t="s">
        <v>121</v>
      </c>
      <c r="H39" s="127">
        <v>4130005.5</v>
      </c>
      <c r="I39" s="127">
        <v>0</v>
      </c>
      <c r="J39" s="242">
        <v>0</v>
      </c>
      <c r="K39" s="85" t="s">
        <v>121</v>
      </c>
      <c r="L39" s="127">
        <f t="shared" si="11"/>
        <v>0</v>
      </c>
      <c r="P39" s="2"/>
    </row>
    <row r="40" spans="1:16" s="86" customFormat="1" outlineLevel="2">
      <c r="A40" s="93" t="s">
        <v>211</v>
      </c>
      <c r="B40" s="73" t="s">
        <v>0</v>
      </c>
      <c r="C40" s="73" t="s">
        <v>13</v>
      </c>
      <c r="D40" s="73" t="s">
        <v>16</v>
      </c>
      <c r="E40" s="73" t="s">
        <v>20</v>
      </c>
      <c r="F40" s="101" t="s">
        <v>121</v>
      </c>
      <c r="G40" s="144" t="s">
        <v>121</v>
      </c>
      <c r="H40" s="127">
        <v>5536409</v>
      </c>
      <c r="I40" s="127">
        <v>461367.42</v>
      </c>
      <c r="J40" s="242">
        <v>295943.06</v>
      </c>
      <c r="K40" s="102" t="s">
        <v>121</v>
      </c>
      <c r="L40" s="127">
        <f t="shared" si="11"/>
        <v>165424.35999999999</v>
      </c>
      <c r="P40" s="2"/>
    </row>
    <row r="41" spans="1:16" s="86" customFormat="1" outlineLevel="2">
      <c r="A41" s="93" t="s">
        <v>212</v>
      </c>
      <c r="B41" s="73" t="s">
        <v>0</v>
      </c>
      <c r="C41" s="73" t="s">
        <v>13</v>
      </c>
      <c r="D41" s="73" t="s">
        <v>16</v>
      </c>
      <c r="E41" s="73" t="s">
        <v>21</v>
      </c>
      <c r="F41" s="101" t="s">
        <v>121</v>
      </c>
      <c r="G41" s="144" t="s">
        <v>121</v>
      </c>
      <c r="H41" s="127">
        <v>527376</v>
      </c>
      <c r="I41" s="127">
        <v>87896</v>
      </c>
      <c r="J41" s="242">
        <v>63426</v>
      </c>
      <c r="K41" s="102" t="s">
        <v>121</v>
      </c>
      <c r="L41" s="127">
        <f t="shared" si="11"/>
        <v>24470</v>
      </c>
      <c r="P41" s="2"/>
    </row>
    <row r="42" spans="1:16" s="86" customFormat="1" outlineLevel="1">
      <c r="A42" s="93" t="s">
        <v>213</v>
      </c>
      <c r="B42" s="73" t="s">
        <v>0</v>
      </c>
      <c r="C42" s="73" t="s">
        <v>13</v>
      </c>
      <c r="D42" s="73" t="s">
        <v>16</v>
      </c>
      <c r="E42" s="73" t="s">
        <v>22</v>
      </c>
      <c r="F42" s="101" t="s">
        <v>121</v>
      </c>
      <c r="G42" s="144" t="s">
        <v>121</v>
      </c>
      <c r="H42" s="127">
        <v>130443</v>
      </c>
      <c r="I42" s="127">
        <v>21740.5</v>
      </c>
      <c r="J42" s="242">
        <v>13792.5</v>
      </c>
      <c r="K42" s="85" t="s">
        <v>121</v>
      </c>
      <c r="L42" s="127">
        <f t="shared" si="11"/>
        <v>7948</v>
      </c>
      <c r="P42" s="2"/>
    </row>
    <row r="43" spans="1:16" s="91" customFormat="1" outlineLevel="4">
      <c r="A43" s="122" t="s">
        <v>152</v>
      </c>
      <c r="B43" s="7" t="s">
        <v>0</v>
      </c>
      <c r="C43" s="7" t="s">
        <v>13</v>
      </c>
      <c r="D43" s="7" t="s">
        <v>23</v>
      </c>
      <c r="E43" s="7" t="s">
        <v>1</v>
      </c>
      <c r="F43" s="5" t="s">
        <v>121</v>
      </c>
      <c r="G43" s="107" t="s">
        <v>121</v>
      </c>
      <c r="H43" s="125">
        <f>SUM(H44)</f>
        <v>3014789</v>
      </c>
      <c r="I43" s="125">
        <f>SUM(I44)</f>
        <v>0</v>
      </c>
      <c r="J43" s="241">
        <f t="shared" ref="J43:K43" si="12">SUM(J44)</f>
        <v>0</v>
      </c>
      <c r="K43" s="236">
        <f t="shared" si="12"/>
        <v>0</v>
      </c>
      <c r="L43" s="125">
        <f>SUM(L44)</f>
        <v>0</v>
      </c>
      <c r="M43" s="72"/>
      <c r="P43" s="2"/>
    </row>
    <row r="44" spans="1:16" s="86" customFormat="1" outlineLevel="1">
      <c r="A44" s="93" t="s">
        <v>104</v>
      </c>
      <c r="B44" s="73" t="s">
        <v>0</v>
      </c>
      <c r="C44" s="73" t="s">
        <v>13</v>
      </c>
      <c r="D44" s="73" t="s">
        <v>23</v>
      </c>
      <c r="E44" s="73" t="s">
        <v>4</v>
      </c>
      <c r="F44" s="101" t="s">
        <v>121</v>
      </c>
      <c r="G44" s="144" t="s">
        <v>121</v>
      </c>
      <c r="H44" s="127">
        <v>3014789</v>
      </c>
      <c r="I44" s="127">
        <v>0</v>
      </c>
      <c r="J44" s="242">
        <v>0</v>
      </c>
      <c r="K44" s="85" t="s">
        <v>121</v>
      </c>
      <c r="L44" s="127">
        <f>I44-J44</f>
        <v>0</v>
      </c>
      <c r="P44" s="2"/>
    </row>
    <row r="45" spans="1:16" s="91" customFormat="1" ht="178.5" outlineLevel="4">
      <c r="A45" s="122" t="s">
        <v>153</v>
      </c>
      <c r="B45" s="7" t="s">
        <v>0</v>
      </c>
      <c r="C45" s="7" t="s">
        <v>13</v>
      </c>
      <c r="D45" s="7" t="s">
        <v>24</v>
      </c>
      <c r="E45" s="7" t="s">
        <v>1</v>
      </c>
      <c r="F45" s="5" t="s">
        <v>121</v>
      </c>
      <c r="G45" s="107" t="s">
        <v>121</v>
      </c>
      <c r="H45" s="125">
        <f>SUM(H46:H47)</f>
        <v>7797513.5</v>
      </c>
      <c r="I45" s="125">
        <f>SUM(I46:I47)</f>
        <v>0</v>
      </c>
      <c r="J45" s="241">
        <f t="shared" ref="J45:K45" si="13">SUM(J46:J47)</f>
        <v>0</v>
      </c>
      <c r="K45" s="236">
        <f t="shared" si="13"/>
        <v>0</v>
      </c>
      <c r="L45" s="125">
        <f>SUM(L46:L47)</f>
        <v>0</v>
      </c>
      <c r="M45" s="72"/>
      <c r="P45" s="2"/>
    </row>
    <row r="46" spans="1:16" s="86" customFormat="1" outlineLevel="1">
      <c r="A46" s="93" t="s">
        <v>104</v>
      </c>
      <c r="B46" s="73" t="s">
        <v>0</v>
      </c>
      <c r="C46" s="73" t="s">
        <v>13</v>
      </c>
      <c r="D46" s="73" t="s">
        <v>24</v>
      </c>
      <c r="E46" s="73" t="s">
        <v>4</v>
      </c>
      <c r="F46" s="101" t="s">
        <v>121</v>
      </c>
      <c r="G46" s="144" t="s">
        <v>121</v>
      </c>
      <c r="H46" s="127">
        <v>38793.5</v>
      </c>
      <c r="I46" s="127">
        <v>0</v>
      </c>
      <c r="J46" s="242">
        <v>0</v>
      </c>
      <c r="K46" s="85" t="s">
        <v>121</v>
      </c>
      <c r="L46" s="127">
        <f t="shared" ref="L46:L47" si="14">I46-J46</f>
        <v>0</v>
      </c>
      <c r="P46" s="2"/>
    </row>
    <row r="47" spans="1:16" s="86" customFormat="1" ht="25.5" outlineLevel="2">
      <c r="A47" s="93" t="s">
        <v>205</v>
      </c>
      <c r="B47" s="73" t="s">
        <v>0</v>
      </c>
      <c r="C47" s="73" t="s">
        <v>13</v>
      </c>
      <c r="D47" s="73" t="s">
        <v>24</v>
      </c>
      <c r="E47" s="73" t="s">
        <v>9</v>
      </c>
      <c r="F47" s="101" t="s">
        <v>121</v>
      </c>
      <c r="G47" s="144" t="s">
        <v>121</v>
      </c>
      <c r="H47" s="127">
        <v>7758720</v>
      </c>
      <c r="I47" s="127">
        <v>0</v>
      </c>
      <c r="J47" s="242">
        <v>0</v>
      </c>
      <c r="K47" s="102" t="s">
        <v>121</v>
      </c>
      <c r="L47" s="127">
        <f t="shared" si="14"/>
        <v>0</v>
      </c>
      <c r="P47" s="2"/>
    </row>
    <row r="48" spans="1:16" s="91" customFormat="1" ht="38.25" outlineLevel="4">
      <c r="A48" s="122" t="s">
        <v>154</v>
      </c>
      <c r="B48" s="7" t="s">
        <v>0</v>
      </c>
      <c r="C48" s="7" t="s">
        <v>13</v>
      </c>
      <c r="D48" s="7" t="s">
        <v>25</v>
      </c>
      <c r="E48" s="7" t="s">
        <v>1</v>
      </c>
      <c r="F48" s="5" t="s">
        <v>121</v>
      </c>
      <c r="G48" s="107" t="s">
        <v>121</v>
      </c>
      <c r="H48" s="125">
        <f>SUM(H49)</f>
        <v>763000</v>
      </c>
      <c r="I48" s="125">
        <f>SUM(I49)</f>
        <v>0</v>
      </c>
      <c r="J48" s="241">
        <f t="shared" ref="J48:K48" si="15">SUM(J49)</f>
        <v>0</v>
      </c>
      <c r="K48" s="236">
        <f t="shared" si="15"/>
        <v>0</v>
      </c>
      <c r="L48" s="125">
        <f>SUM(L49)</f>
        <v>0</v>
      </c>
      <c r="M48" s="72"/>
      <c r="P48" s="2"/>
    </row>
    <row r="49" spans="1:16" s="86" customFormat="1" ht="38.25" outlineLevel="1">
      <c r="A49" s="93" t="s">
        <v>206</v>
      </c>
      <c r="B49" s="73" t="s">
        <v>0</v>
      </c>
      <c r="C49" s="73" t="s">
        <v>13</v>
      </c>
      <c r="D49" s="73" t="s">
        <v>25</v>
      </c>
      <c r="E49" s="73" t="s">
        <v>26</v>
      </c>
      <c r="F49" s="101" t="s">
        <v>121</v>
      </c>
      <c r="G49" s="144" t="s">
        <v>121</v>
      </c>
      <c r="H49" s="127">
        <v>763000</v>
      </c>
      <c r="I49" s="127">
        <v>0</v>
      </c>
      <c r="J49" s="242">
        <v>0</v>
      </c>
      <c r="K49" s="85" t="s">
        <v>121</v>
      </c>
      <c r="L49" s="127">
        <f>I49-J49</f>
        <v>0</v>
      </c>
      <c r="P49" s="2"/>
    </row>
    <row r="50" spans="1:16" s="91" customFormat="1" ht="63.75" outlineLevel="4">
      <c r="A50" s="122" t="s">
        <v>155</v>
      </c>
      <c r="B50" s="7" t="s">
        <v>0</v>
      </c>
      <c r="C50" s="7" t="s">
        <v>13</v>
      </c>
      <c r="D50" s="7" t="s">
        <v>27</v>
      </c>
      <c r="E50" s="7" t="s">
        <v>1</v>
      </c>
      <c r="F50" s="5" t="s">
        <v>121</v>
      </c>
      <c r="G50" s="107" t="s">
        <v>121</v>
      </c>
      <c r="H50" s="125">
        <f>SUM(H51)</f>
        <v>3006370</v>
      </c>
      <c r="I50" s="125">
        <f>SUM(I51)</f>
        <v>0</v>
      </c>
      <c r="J50" s="241">
        <f t="shared" ref="J50:K50" si="16">SUM(J51)</f>
        <v>0</v>
      </c>
      <c r="K50" s="236">
        <f t="shared" si="16"/>
        <v>0</v>
      </c>
      <c r="L50" s="125">
        <f>SUM(L51)</f>
        <v>0</v>
      </c>
      <c r="M50" s="72"/>
      <c r="P50" s="2"/>
    </row>
    <row r="51" spans="1:16" s="86" customFormat="1" ht="38.25" outlineLevel="1">
      <c r="A51" s="93" t="s">
        <v>206</v>
      </c>
      <c r="B51" s="73" t="s">
        <v>0</v>
      </c>
      <c r="C51" s="73" t="s">
        <v>13</v>
      </c>
      <c r="D51" s="73" t="s">
        <v>27</v>
      </c>
      <c r="E51" s="73" t="s">
        <v>26</v>
      </c>
      <c r="F51" s="101" t="s">
        <v>121</v>
      </c>
      <c r="G51" s="144" t="s">
        <v>121</v>
      </c>
      <c r="H51" s="127">
        <f>6012740/2</f>
        <v>3006370</v>
      </c>
      <c r="I51" s="127">
        <v>0</v>
      </c>
      <c r="J51" s="242">
        <v>0</v>
      </c>
      <c r="K51" s="85" t="s">
        <v>121</v>
      </c>
      <c r="L51" s="127">
        <f>I51-J51</f>
        <v>0</v>
      </c>
      <c r="P51" s="2"/>
    </row>
    <row r="52" spans="1:16" s="91" customFormat="1" ht="114.75" outlineLevel="4">
      <c r="A52" s="122" t="s">
        <v>156</v>
      </c>
      <c r="B52" s="7" t="s">
        <v>0</v>
      </c>
      <c r="C52" s="7" t="s">
        <v>13</v>
      </c>
      <c r="D52" s="7" t="s">
        <v>28</v>
      </c>
      <c r="E52" s="7" t="s">
        <v>1</v>
      </c>
      <c r="F52" s="5" t="s">
        <v>121</v>
      </c>
      <c r="G52" s="107" t="s">
        <v>121</v>
      </c>
      <c r="H52" s="125">
        <f>SUM(H53)</f>
        <v>375796.5</v>
      </c>
      <c r="I52" s="125">
        <f>SUM(I53)</f>
        <v>0</v>
      </c>
      <c r="J52" s="241">
        <f t="shared" ref="J52:K52" si="17">SUM(J53)</f>
        <v>0</v>
      </c>
      <c r="K52" s="236">
        <f t="shared" si="17"/>
        <v>0</v>
      </c>
      <c r="L52" s="125">
        <f>SUM(L53)</f>
        <v>0</v>
      </c>
      <c r="M52" s="72"/>
      <c r="P52" s="2"/>
    </row>
    <row r="53" spans="1:16" s="86" customFormat="1" ht="38.25" outlineLevel="2">
      <c r="A53" s="93" t="s">
        <v>206</v>
      </c>
      <c r="B53" s="73" t="s">
        <v>0</v>
      </c>
      <c r="C53" s="73" t="s">
        <v>13</v>
      </c>
      <c r="D53" s="73" t="s">
        <v>28</v>
      </c>
      <c r="E53" s="73" t="s">
        <v>26</v>
      </c>
      <c r="F53" s="101" t="s">
        <v>121</v>
      </c>
      <c r="G53" s="144" t="s">
        <v>121</v>
      </c>
      <c r="H53" s="127">
        <v>375796.5</v>
      </c>
      <c r="I53" s="127">
        <v>0</v>
      </c>
      <c r="J53" s="242">
        <v>0</v>
      </c>
      <c r="K53" s="102" t="s">
        <v>121</v>
      </c>
      <c r="L53" s="127">
        <f>I53-J53</f>
        <v>0</v>
      </c>
      <c r="P53" s="2"/>
    </row>
    <row r="54" spans="1:16" s="91" customFormat="1" ht="127.5" outlineLevel="4">
      <c r="A54" s="122" t="s">
        <v>157</v>
      </c>
      <c r="B54" s="7" t="s">
        <v>0</v>
      </c>
      <c r="C54" s="7" t="s">
        <v>13</v>
      </c>
      <c r="D54" s="7" t="s">
        <v>29</v>
      </c>
      <c r="E54" s="7" t="s">
        <v>1</v>
      </c>
      <c r="F54" s="5" t="s">
        <v>121</v>
      </c>
      <c r="G54" s="107" t="s">
        <v>121</v>
      </c>
      <c r="H54" s="125">
        <f>SUM(H55)</f>
        <v>3799925.5</v>
      </c>
      <c r="I54" s="125">
        <f>SUM(I55)</f>
        <v>0</v>
      </c>
      <c r="J54" s="241">
        <f t="shared" ref="J54:K54" si="18">SUM(J55)</f>
        <v>0</v>
      </c>
      <c r="K54" s="236">
        <f t="shared" si="18"/>
        <v>0</v>
      </c>
      <c r="L54" s="125">
        <f>SUM(L55)</f>
        <v>0</v>
      </c>
      <c r="M54" s="72"/>
      <c r="P54" s="2"/>
    </row>
    <row r="55" spans="1:16" s="86" customFormat="1" ht="38.25" outlineLevel="2">
      <c r="A55" s="93" t="s">
        <v>206</v>
      </c>
      <c r="B55" s="73" t="s">
        <v>0</v>
      </c>
      <c r="C55" s="73" t="s">
        <v>13</v>
      </c>
      <c r="D55" s="73" t="s">
        <v>29</v>
      </c>
      <c r="E55" s="73" t="s">
        <v>26</v>
      </c>
      <c r="F55" s="101" t="s">
        <v>121</v>
      </c>
      <c r="G55" s="144" t="s">
        <v>121</v>
      </c>
      <c r="H55" s="127">
        <v>3799925.5</v>
      </c>
      <c r="I55" s="127">
        <v>0</v>
      </c>
      <c r="J55" s="242">
        <v>0</v>
      </c>
      <c r="K55" s="102" t="s">
        <v>121</v>
      </c>
      <c r="L55" s="127">
        <f>I55-J55</f>
        <v>0</v>
      </c>
      <c r="P55" s="2"/>
    </row>
    <row r="56" spans="1:16" s="91" customFormat="1" ht="38.25" outlineLevel="4">
      <c r="A56" s="122" t="s">
        <v>158</v>
      </c>
      <c r="B56" s="7" t="s">
        <v>0</v>
      </c>
      <c r="C56" s="7" t="s">
        <v>30</v>
      </c>
      <c r="D56" s="7" t="s">
        <v>31</v>
      </c>
      <c r="E56" s="7" t="s">
        <v>1</v>
      </c>
      <c r="F56" s="5" t="s">
        <v>121</v>
      </c>
      <c r="G56" s="107" t="s">
        <v>121</v>
      </c>
      <c r="H56" s="125">
        <f>SUM(H57)</f>
        <v>7149600</v>
      </c>
      <c r="I56" s="125">
        <f>SUM(I57)</f>
        <v>0</v>
      </c>
      <c r="J56" s="241">
        <f>SUM(J57)</f>
        <v>0</v>
      </c>
      <c r="K56" s="236">
        <f t="shared" ref="K56:L56" si="19">SUM(K57)</f>
        <v>0</v>
      </c>
      <c r="L56" s="125">
        <f t="shared" si="19"/>
        <v>0</v>
      </c>
      <c r="M56" s="72"/>
      <c r="P56" s="2"/>
    </row>
    <row r="57" spans="1:16" s="86" customFormat="1" ht="38.25" outlineLevel="2">
      <c r="A57" s="93" t="s">
        <v>207</v>
      </c>
      <c r="B57" s="73" t="s">
        <v>0</v>
      </c>
      <c r="C57" s="73" t="s">
        <v>30</v>
      </c>
      <c r="D57" s="73" t="s">
        <v>31</v>
      </c>
      <c r="E57" s="73" t="s">
        <v>32</v>
      </c>
      <c r="F57" s="124" t="s">
        <v>308</v>
      </c>
      <c r="G57" s="136" t="s">
        <v>272</v>
      </c>
      <c r="H57" s="127">
        <v>7149600</v>
      </c>
      <c r="I57" s="127">
        <v>0</v>
      </c>
      <c r="J57" s="242">
        <v>0</v>
      </c>
      <c r="K57" s="102" t="s">
        <v>121</v>
      </c>
      <c r="L57" s="127">
        <f t="shared" ref="L57" si="20">I57-J57</f>
        <v>0</v>
      </c>
      <c r="P57" s="2"/>
    </row>
    <row r="58" spans="1:16" s="91" customFormat="1" ht="25.5" outlineLevel="4">
      <c r="A58" s="122" t="s">
        <v>159</v>
      </c>
      <c r="B58" s="7" t="s">
        <v>0</v>
      </c>
      <c r="C58" s="7" t="s">
        <v>30</v>
      </c>
      <c r="D58" s="7" t="s">
        <v>33</v>
      </c>
      <c r="E58" s="7" t="s">
        <v>1</v>
      </c>
      <c r="F58" s="5" t="s">
        <v>121</v>
      </c>
      <c r="G58" s="107" t="s">
        <v>121</v>
      </c>
      <c r="H58" s="125">
        <f>SUM(H59)</f>
        <v>2125000</v>
      </c>
      <c r="I58" s="125">
        <f>SUM(I59)</f>
        <v>0</v>
      </c>
      <c r="J58" s="241">
        <f t="shared" ref="J58:K58" si="21">SUM(J59)</f>
        <v>0</v>
      </c>
      <c r="K58" s="236">
        <f t="shared" si="21"/>
        <v>0</v>
      </c>
      <c r="L58" s="125">
        <f>SUM(L59)</f>
        <v>0</v>
      </c>
      <c r="M58" s="72"/>
      <c r="P58" s="2"/>
    </row>
    <row r="59" spans="1:16" s="86" customFormat="1" outlineLevel="2">
      <c r="A59" s="93" t="s">
        <v>104</v>
      </c>
      <c r="B59" s="73" t="s">
        <v>0</v>
      </c>
      <c r="C59" s="73" t="s">
        <v>30</v>
      </c>
      <c r="D59" s="73" t="s">
        <v>33</v>
      </c>
      <c r="E59" s="73" t="s">
        <v>4</v>
      </c>
      <c r="F59" s="101" t="s">
        <v>121</v>
      </c>
      <c r="G59" s="144" t="s">
        <v>121</v>
      </c>
      <c r="H59" s="127">
        <v>2125000</v>
      </c>
      <c r="I59" s="127">
        <v>0</v>
      </c>
      <c r="J59" s="242">
        <v>0</v>
      </c>
      <c r="K59" s="102" t="s">
        <v>121</v>
      </c>
      <c r="L59" s="127">
        <f>I59-J59</f>
        <v>0</v>
      </c>
      <c r="P59" s="2"/>
    </row>
    <row r="60" spans="1:16" s="91" customFormat="1" ht="38.25" outlineLevel="4">
      <c r="A60" s="122" t="s">
        <v>276</v>
      </c>
      <c r="B60" s="7" t="s">
        <v>0</v>
      </c>
      <c r="C60" s="7" t="s">
        <v>30</v>
      </c>
      <c r="D60" s="7" t="s">
        <v>34</v>
      </c>
      <c r="E60" s="7" t="s">
        <v>1</v>
      </c>
      <c r="F60" s="5" t="s">
        <v>121</v>
      </c>
      <c r="G60" s="107" t="s">
        <v>121</v>
      </c>
      <c r="H60" s="125">
        <f>SUM(H61)</f>
        <v>375000</v>
      </c>
      <c r="I60" s="125">
        <f>SUM(I61)</f>
        <v>0</v>
      </c>
      <c r="J60" s="241">
        <f t="shared" ref="J60:K60" si="22">SUM(J61)</f>
        <v>0</v>
      </c>
      <c r="K60" s="236">
        <f t="shared" si="22"/>
        <v>0</v>
      </c>
      <c r="L60" s="125">
        <f>SUM(L61)</f>
        <v>0</v>
      </c>
      <c r="M60" s="72"/>
      <c r="P60" s="2"/>
    </row>
    <row r="61" spans="1:16" s="86" customFormat="1" outlineLevel="2">
      <c r="A61" s="93" t="s">
        <v>104</v>
      </c>
      <c r="B61" s="73" t="s">
        <v>0</v>
      </c>
      <c r="C61" s="73" t="s">
        <v>30</v>
      </c>
      <c r="D61" s="73" t="s">
        <v>34</v>
      </c>
      <c r="E61" s="73" t="s">
        <v>4</v>
      </c>
      <c r="F61" s="101" t="s">
        <v>121</v>
      </c>
      <c r="G61" s="144" t="s">
        <v>121</v>
      </c>
      <c r="H61" s="127">
        <v>375000</v>
      </c>
      <c r="I61" s="127">
        <v>0</v>
      </c>
      <c r="J61" s="242">
        <v>0</v>
      </c>
      <c r="K61" s="102" t="s">
        <v>121</v>
      </c>
      <c r="L61" s="127">
        <f>I61-J61</f>
        <v>0</v>
      </c>
      <c r="P61" s="2"/>
    </row>
    <row r="62" spans="1:16" s="97" customFormat="1" ht="51" outlineLevel="1">
      <c r="A62" s="122" t="s">
        <v>160</v>
      </c>
      <c r="B62" s="7" t="s">
        <v>0</v>
      </c>
      <c r="C62" s="7" t="s">
        <v>35</v>
      </c>
      <c r="D62" s="7" t="s">
        <v>36</v>
      </c>
      <c r="E62" s="7" t="s">
        <v>1</v>
      </c>
      <c r="F62" s="5" t="s">
        <v>121</v>
      </c>
      <c r="G62" s="107" t="s">
        <v>121</v>
      </c>
      <c r="H62" s="125">
        <f>SUM(H63:H64)</f>
        <v>214706000</v>
      </c>
      <c r="I62" s="125">
        <f>SUM(I63:I64)</f>
        <v>32906000</v>
      </c>
      <c r="J62" s="241">
        <f t="shared" ref="J62:K62" si="23">SUM(J63:J64)</f>
        <v>32845060.960000001</v>
      </c>
      <c r="K62" s="236">
        <f t="shared" si="23"/>
        <v>0</v>
      </c>
      <c r="L62" s="125">
        <f>SUM(L63:L64)</f>
        <v>60939.040000000008</v>
      </c>
      <c r="P62" s="2"/>
    </row>
    <row r="63" spans="1:16" s="91" customFormat="1" outlineLevel="4">
      <c r="A63" s="93" t="s">
        <v>104</v>
      </c>
      <c r="B63" s="73" t="s">
        <v>0</v>
      </c>
      <c r="C63" s="73" t="s">
        <v>35</v>
      </c>
      <c r="D63" s="73" t="s">
        <v>36</v>
      </c>
      <c r="E63" s="73" t="s">
        <v>4</v>
      </c>
      <c r="F63" s="101" t="s">
        <v>121</v>
      </c>
      <c r="G63" s="144" t="s">
        <v>121</v>
      </c>
      <c r="H63" s="127">
        <f>1300000/2</f>
        <v>650000</v>
      </c>
      <c r="I63" s="127">
        <v>166000</v>
      </c>
      <c r="J63" s="242">
        <v>140412.96</v>
      </c>
      <c r="K63" s="102" t="s">
        <v>121</v>
      </c>
      <c r="L63" s="127">
        <f t="shared" ref="L63:L64" si="24">I63-J63</f>
        <v>25587.040000000008</v>
      </c>
      <c r="M63" s="72"/>
      <c r="P63" s="2"/>
    </row>
    <row r="64" spans="1:16" s="86" customFormat="1" ht="25.5" outlineLevel="1">
      <c r="A64" s="93" t="s">
        <v>208</v>
      </c>
      <c r="B64" s="73" t="s">
        <v>0</v>
      </c>
      <c r="C64" s="73" t="s">
        <v>35</v>
      </c>
      <c r="D64" s="73" t="s">
        <v>36</v>
      </c>
      <c r="E64" s="73" t="s">
        <v>37</v>
      </c>
      <c r="F64" s="101" t="s">
        <v>121</v>
      </c>
      <c r="G64" s="143" t="s">
        <v>121</v>
      </c>
      <c r="H64" s="127">
        <v>214056000</v>
      </c>
      <c r="I64" s="127">
        <v>32740000</v>
      </c>
      <c r="J64" s="242">
        <v>32704648</v>
      </c>
      <c r="K64" s="98" t="s">
        <v>121</v>
      </c>
      <c r="L64" s="127">
        <f t="shared" si="24"/>
        <v>35352</v>
      </c>
      <c r="P64" s="2"/>
    </row>
    <row r="65" spans="1:16" s="91" customFormat="1" outlineLevel="4">
      <c r="A65" s="122" t="s">
        <v>161</v>
      </c>
      <c r="B65" s="7" t="s">
        <v>0</v>
      </c>
      <c r="C65" s="7" t="s">
        <v>35</v>
      </c>
      <c r="D65" s="7" t="s">
        <v>38</v>
      </c>
      <c r="E65" s="7" t="s">
        <v>1</v>
      </c>
      <c r="F65" s="5" t="s">
        <v>121</v>
      </c>
      <c r="G65" s="107" t="s">
        <v>121</v>
      </c>
      <c r="H65" s="125">
        <f>SUM(H66)</f>
        <v>32616500</v>
      </c>
      <c r="I65" s="125">
        <f>SUM(I66)</f>
        <v>3666665.1</v>
      </c>
      <c r="J65" s="241">
        <f t="shared" ref="J65:K65" si="25">SUM(J66)</f>
        <v>3666665.1</v>
      </c>
      <c r="K65" s="236">
        <f t="shared" si="25"/>
        <v>0</v>
      </c>
      <c r="L65" s="125">
        <f>SUM(L66)</f>
        <v>0</v>
      </c>
      <c r="M65" s="72"/>
      <c r="P65" s="2"/>
    </row>
    <row r="66" spans="1:16" s="86" customFormat="1" ht="33.75" outlineLevel="1">
      <c r="A66" s="93" t="s">
        <v>214</v>
      </c>
      <c r="B66" s="73" t="s">
        <v>0</v>
      </c>
      <c r="C66" s="73" t="s">
        <v>35</v>
      </c>
      <c r="D66" s="73" t="s">
        <v>38</v>
      </c>
      <c r="E66" s="73" t="s">
        <v>39</v>
      </c>
      <c r="F66" s="124" t="s">
        <v>277</v>
      </c>
      <c r="G66" s="136" t="s">
        <v>272</v>
      </c>
      <c r="H66" s="127">
        <v>32616500</v>
      </c>
      <c r="I66" s="127">
        <v>3666665.1</v>
      </c>
      <c r="J66" s="242">
        <v>3666665.1</v>
      </c>
      <c r="K66" s="85" t="s">
        <v>121</v>
      </c>
      <c r="L66" s="127">
        <f>I66-J66</f>
        <v>0</v>
      </c>
      <c r="P66" s="2"/>
    </row>
    <row r="67" spans="1:16" s="86" customFormat="1" ht="25.5" outlineLevel="2">
      <c r="A67" s="122" t="s">
        <v>151</v>
      </c>
      <c r="B67" s="7" t="s">
        <v>0</v>
      </c>
      <c r="C67" s="7" t="s">
        <v>40</v>
      </c>
      <c r="D67" s="7" t="s">
        <v>41</v>
      </c>
      <c r="E67" s="7" t="s">
        <v>1</v>
      </c>
      <c r="F67" s="5" t="s">
        <v>121</v>
      </c>
      <c r="G67" s="107" t="s">
        <v>121</v>
      </c>
      <c r="H67" s="125">
        <f>SUM(H68:H81)</f>
        <v>2343312378.5</v>
      </c>
      <c r="I67" s="125">
        <f>SUM(I68:I81)</f>
        <v>617095255.00999999</v>
      </c>
      <c r="J67" s="241">
        <f t="shared" ref="J67:K67" si="26">SUM(J68:J81)</f>
        <v>598275824.02999997</v>
      </c>
      <c r="K67" s="236">
        <f t="shared" si="26"/>
        <v>0</v>
      </c>
      <c r="L67" s="125">
        <f>SUM(L68:L81)</f>
        <v>18819430.979999993</v>
      </c>
      <c r="P67" s="2"/>
    </row>
    <row r="68" spans="1:16" s="86" customFormat="1" outlineLevel="1">
      <c r="A68" s="93" t="s">
        <v>108</v>
      </c>
      <c r="B68" s="73" t="s">
        <v>0</v>
      </c>
      <c r="C68" s="73" t="s">
        <v>40</v>
      </c>
      <c r="D68" s="73" t="s">
        <v>41</v>
      </c>
      <c r="E68" s="73" t="s">
        <v>17</v>
      </c>
      <c r="F68" s="101" t="s">
        <v>121</v>
      </c>
      <c r="G68" s="144" t="s">
        <v>121</v>
      </c>
      <c r="H68" s="127">
        <v>494260503</v>
      </c>
      <c r="I68" s="127">
        <v>83001750.5</v>
      </c>
      <c r="J68" s="242">
        <v>70332369.790000007</v>
      </c>
      <c r="K68" s="85" t="s">
        <v>121</v>
      </c>
      <c r="L68" s="127">
        <f t="shared" ref="L68:L81" si="27">I68-J68</f>
        <v>12669380.709999993</v>
      </c>
      <c r="P68" s="2"/>
    </row>
    <row r="69" spans="1:16" s="86" customFormat="1" ht="25.5" outlineLevel="2">
      <c r="A69" s="93" t="s">
        <v>215</v>
      </c>
      <c r="B69" s="73" t="s">
        <v>0</v>
      </c>
      <c r="C69" s="73" t="s">
        <v>40</v>
      </c>
      <c r="D69" s="73" t="s">
        <v>41</v>
      </c>
      <c r="E69" s="73" t="s">
        <v>80</v>
      </c>
      <c r="F69" s="101" t="s">
        <v>121</v>
      </c>
      <c r="G69" s="144" t="s">
        <v>121</v>
      </c>
      <c r="H69" s="127">
        <v>1500</v>
      </c>
      <c r="I69" s="127">
        <v>0</v>
      </c>
      <c r="J69" s="242">
        <v>0</v>
      </c>
      <c r="K69" s="102" t="s">
        <v>121</v>
      </c>
      <c r="L69" s="127">
        <f t="shared" si="27"/>
        <v>0</v>
      </c>
      <c r="P69" s="2"/>
    </row>
    <row r="70" spans="1:16" s="86" customFormat="1" ht="25.5" outlineLevel="1">
      <c r="A70" s="93" t="s">
        <v>209</v>
      </c>
      <c r="B70" s="73" t="s">
        <v>0</v>
      </c>
      <c r="C70" s="73" t="s">
        <v>40</v>
      </c>
      <c r="D70" s="73" t="s">
        <v>41</v>
      </c>
      <c r="E70" s="73" t="s">
        <v>18</v>
      </c>
      <c r="F70" s="101" t="s">
        <v>121</v>
      </c>
      <c r="G70" s="144" t="s">
        <v>121</v>
      </c>
      <c r="H70" s="127">
        <v>149266618</v>
      </c>
      <c r="I70" s="127">
        <v>25063269.670000002</v>
      </c>
      <c r="J70" s="242">
        <v>19990792.210000001</v>
      </c>
      <c r="K70" s="85" t="s">
        <v>121</v>
      </c>
      <c r="L70" s="127">
        <f t="shared" si="27"/>
        <v>5072477.4600000009</v>
      </c>
      <c r="P70" s="2"/>
    </row>
    <row r="71" spans="1:16" s="86" customFormat="1" ht="25.5" outlineLevel="2">
      <c r="A71" s="93" t="s">
        <v>210</v>
      </c>
      <c r="B71" s="73" t="s">
        <v>0</v>
      </c>
      <c r="C71" s="73" t="s">
        <v>40</v>
      </c>
      <c r="D71" s="73" t="s">
        <v>41</v>
      </c>
      <c r="E71" s="73" t="s">
        <v>19</v>
      </c>
      <c r="F71" s="101" t="s">
        <v>121</v>
      </c>
      <c r="G71" s="144" t="s">
        <v>121</v>
      </c>
      <c r="H71" s="127">
        <v>2717840</v>
      </c>
      <c r="I71" s="127">
        <v>0</v>
      </c>
      <c r="J71" s="242">
        <v>0</v>
      </c>
      <c r="K71" s="102" t="s">
        <v>121</v>
      </c>
      <c r="L71" s="127">
        <f t="shared" si="27"/>
        <v>0</v>
      </c>
      <c r="P71" s="2"/>
    </row>
    <row r="72" spans="1:16" s="86" customFormat="1" ht="25.5" outlineLevel="1">
      <c r="A72" s="93" t="s">
        <v>216</v>
      </c>
      <c r="B72" s="73" t="s">
        <v>0</v>
      </c>
      <c r="C72" s="73" t="s">
        <v>40</v>
      </c>
      <c r="D72" s="73" t="s">
        <v>41</v>
      </c>
      <c r="E72" s="73" t="s">
        <v>42</v>
      </c>
      <c r="F72" s="101" t="s">
        <v>121</v>
      </c>
      <c r="G72" s="144" t="s">
        <v>121</v>
      </c>
      <c r="H72" s="127">
        <v>16294800</v>
      </c>
      <c r="I72" s="127">
        <v>0</v>
      </c>
      <c r="J72" s="242">
        <v>0</v>
      </c>
      <c r="K72" s="85" t="s">
        <v>121</v>
      </c>
      <c r="L72" s="127">
        <f t="shared" si="27"/>
        <v>0</v>
      </c>
      <c r="P72" s="2"/>
    </row>
    <row r="73" spans="1:16" s="86" customFormat="1" outlineLevel="1">
      <c r="A73" s="219" t="s">
        <v>104</v>
      </c>
      <c r="B73" s="220" t="s">
        <v>0</v>
      </c>
      <c r="C73" s="220" t="s">
        <v>40</v>
      </c>
      <c r="D73" s="220">
        <v>2220300590</v>
      </c>
      <c r="E73" s="220" t="s">
        <v>4</v>
      </c>
      <c r="F73" s="221" t="s">
        <v>121</v>
      </c>
      <c r="G73" s="222"/>
      <c r="H73" s="127"/>
      <c r="I73" s="127"/>
      <c r="J73" s="242">
        <v>-96.83</v>
      </c>
      <c r="K73" s="85"/>
      <c r="L73" s="127">
        <f t="shared" si="27"/>
        <v>96.83</v>
      </c>
      <c r="P73" s="2"/>
    </row>
    <row r="74" spans="1:16" s="97" customFormat="1" outlineLevel="2">
      <c r="A74" s="93" t="s">
        <v>104</v>
      </c>
      <c r="B74" s="73" t="s">
        <v>0</v>
      </c>
      <c r="C74" s="73" t="s">
        <v>40</v>
      </c>
      <c r="D74" s="73" t="s">
        <v>41</v>
      </c>
      <c r="E74" s="73" t="s">
        <v>4</v>
      </c>
      <c r="F74" s="101" t="s">
        <v>121</v>
      </c>
      <c r="G74" s="144" t="s">
        <v>121</v>
      </c>
      <c r="H74" s="127">
        <v>51936643</v>
      </c>
      <c r="I74" s="127">
        <v>0</v>
      </c>
      <c r="J74" s="242">
        <v>0</v>
      </c>
      <c r="K74" s="102" t="s">
        <v>121</v>
      </c>
      <c r="L74" s="127">
        <f t="shared" si="27"/>
        <v>0</v>
      </c>
      <c r="P74" s="2"/>
    </row>
    <row r="75" spans="1:16" s="86" customFormat="1" outlineLevel="2">
      <c r="A75" s="93" t="s">
        <v>211</v>
      </c>
      <c r="B75" s="73" t="s">
        <v>0</v>
      </c>
      <c r="C75" s="73" t="s">
        <v>40</v>
      </c>
      <c r="D75" s="73" t="s">
        <v>41</v>
      </c>
      <c r="E75" s="73" t="s">
        <v>20</v>
      </c>
      <c r="F75" s="101" t="s">
        <v>121</v>
      </c>
      <c r="G75" s="144" t="s">
        <v>121</v>
      </c>
      <c r="H75" s="127">
        <v>14727452</v>
      </c>
      <c r="I75" s="127">
        <v>1227287.67</v>
      </c>
      <c r="J75" s="242">
        <v>314878.86</v>
      </c>
      <c r="K75" s="85" t="s">
        <v>121</v>
      </c>
      <c r="L75" s="127">
        <f t="shared" si="27"/>
        <v>912408.80999999994</v>
      </c>
      <c r="P75" s="2"/>
    </row>
    <row r="76" spans="1:16" s="86" customFormat="1" ht="25.5" outlineLevel="1">
      <c r="A76" s="93" t="s">
        <v>208</v>
      </c>
      <c r="B76" s="73" t="s">
        <v>0</v>
      </c>
      <c r="C76" s="73" t="s">
        <v>40</v>
      </c>
      <c r="D76" s="73" t="s">
        <v>41</v>
      </c>
      <c r="E76" s="73" t="s">
        <v>37</v>
      </c>
      <c r="F76" s="94" t="s">
        <v>121</v>
      </c>
      <c r="G76" s="143" t="s">
        <v>121</v>
      </c>
      <c r="H76" s="127">
        <v>899400</v>
      </c>
      <c r="I76" s="127">
        <v>0</v>
      </c>
      <c r="J76" s="242">
        <v>0</v>
      </c>
      <c r="K76" s="96" t="s">
        <v>121</v>
      </c>
      <c r="L76" s="127">
        <f t="shared" si="27"/>
        <v>0</v>
      </c>
      <c r="P76" s="2"/>
    </row>
    <row r="77" spans="1:16" s="86" customFormat="1" ht="38.25" outlineLevel="2">
      <c r="A77" s="93" t="s">
        <v>217</v>
      </c>
      <c r="B77" s="73" t="s">
        <v>0</v>
      </c>
      <c r="C77" s="73" t="s">
        <v>40</v>
      </c>
      <c r="D77" s="73" t="s">
        <v>41</v>
      </c>
      <c r="E77" s="73" t="s">
        <v>43</v>
      </c>
      <c r="F77" s="101" t="s">
        <v>121</v>
      </c>
      <c r="G77" s="144" t="s">
        <v>121</v>
      </c>
      <c r="H77" s="127">
        <v>1587873920.5</v>
      </c>
      <c r="I77" s="127">
        <v>507484240</v>
      </c>
      <c r="J77" s="242">
        <v>507484240</v>
      </c>
      <c r="K77" s="102" t="s">
        <v>121</v>
      </c>
      <c r="L77" s="127">
        <f t="shared" si="27"/>
        <v>0</v>
      </c>
      <c r="P77" s="2"/>
    </row>
    <row r="78" spans="1:16" s="86" customFormat="1" outlineLevel="2">
      <c r="A78" s="93" t="s">
        <v>218</v>
      </c>
      <c r="B78" s="73" t="s">
        <v>0</v>
      </c>
      <c r="C78" s="73" t="s">
        <v>40</v>
      </c>
      <c r="D78" s="73" t="s">
        <v>41</v>
      </c>
      <c r="E78" s="73" t="s">
        <v>44</v>
      </c>
      <c r="F78" s="101" t="s">
        <v>121</v>
      </c>
      <c r="G78" s="144" t="s">
        <v>121</v>
      </c>
      <c r="H78" s="127">
        <v>23421459</v>
      </c>
      <c r="I78" s="127">
        <v>0</v>
      </c>
      <c r="J78" s="242">
        <v>0</v>
      </c>
      <c r="K78" s="85" t="s">
        <v>121</v>
      </c>
      <c r="L78" s="127">
        <f t="shared" si="27"/>
        <v>0</v>
      </c>
      <c r="P78" s="2"/>
    </row>
    <row r="79" spans="1:16" s="86" customFormat="1" outlineLevel="1">
      <c r="A79" s="93" t="s">
        <v>212</v>
      </c>
      <c r="B79" s="73" t="s">
        <v>0</v>
      </c>
      <c r="C79" s="73" t="s">
        <v>40</v>
      </c>
      <c r="D79" s="73" t="s">
        <v>41</v>
      </c>
      <c r="E79" s="73" t="s">
        <v>21</v>
      </c>
      <c r="F79" s="101" t="s">
        <v>121</v>
      </c>
      <c r="G79" s="144" t="s">
        <v>121</v>
      </c>
      <c r="H79" s="127">
        <v>1835778</v>
      </c>
      <c r="I79" s="127">
        <v>305963</v>
      </c>
      <c r="J79" s="242">
        <v>149410</v>
      </c>
      <c r="K79" s="102" t="s">
        <v>121</v>
      </c>
      <c r="L79" s="127">
        <f t="shared" si="27"/>
        <v>156553</v>
      </c>
      <c r="P79" s="2"/>
    </row>
    <row r="80" spans="1:16" s="91" customFormat="1" outlineLevel="4">
      <c r="A80" s="93" t="s">
        <v>213</v>
      </c>
      <c r="B80" s="73" t="s">
        <v>0</v>
      </c>
      <c r="C80" s="73" t="s">
        <v>40</v>
      </c>
      <c r="D80" s="73" t="s">
        <v>41</v>
      </c>
      <c r="E80" s="73" t="s">
        <v>22</v>
      </c>
      <c r="F80" s="101" t="s">
        <v>121</v>
      </c>
      <c r="G80" s="144" t="s">
        <v>121</v>
      </c>
      <c r="H80" s="127">
        <v>66465</v>
      </c>
      <c r="I80" s="127">
        <v>11077.5</v>
      </c>
      <c r="J80" s="242">
        <v>4230</v>
      </c>
      <c r="K80" s="102" t="s">
        <v>121</v>
      </c>
      <c r="L80" s="127">
        <f t="shared" si="27"/>
        <v>6847.5</v>
      </c>
      <c r="M80" s="72"/>
      <c r="P80" s="2"/>
    </row>
    <row r="81" spans="1:16" s="86" customFormat="1" outlineLevel="2">
      <c r="A81" s="93" t="s">
        <v>219</v>
      </c>
      <c r="B81" s="73" t="s">
        <v>0</v>
      </c>
      <c r="C81" s="73" t="s">
        <v>40</v>
      </c>
      <c r="D81" s="73" t="s">
        <v>41</v>
      </c>
      <c r="E81" s="73" t="s">
        <v>45</v>
      </c>
      <c r="F81" s="101" t="s">
        <v>121</v>
      </c>
      <c r="G81" s="144" t="s">
        <v>121</v>
      </c>
      <c r="H81" s="127">
        <v>10000</v>
      </c>
      <c r="I81" s="127">
        <v>1666.67</v>
      </c>
      <c r="J81" s="242">
        <v>0</v>
      </c>
      <c r="K81" s="85" t="s">
        <v>121</v>
      </c>
      <c r="L81" s="127">
        <f t="shared" si="27"/>
        <v>1666.67</v>
      </c>
      <c r="P81" s="2"/>
    </row>
    <row r="82" spans="1:16" s="91" customFormat="1" ht="63.75" outlineLevel="4">
      <c r="A82" s="122" t="s">
        <v>162</v>
      </c>
      <c r="B82" s="7" t="s">
        <v>0</v>
      </c>
      <c r="C82" s="7" t="s">
        <v>40</v>
      </c>
      <c r="D82" s="7" t="s">
        <v>46</v>
      </c>
      <c r="E82" s="7" t="s">
        <v>1</v>
      </c>
      <c r="F82" s="5" t="s">
        <v>121</v>
      </c>
      <c r="G82" s="107" t="s">
        <v>121</v>
      </c>
      <c r="H82" s="125">
        <f>SUM(H83)</f>
        <v>1048950</v>
      </c>
      <c r="I82" s="125">
        <f>SUM(I83)</f>
        <v>0</v>
      </c>
      <c r="J82" s="241">
        <f>SUM(J83)</f>
        <v>0</v>
      </c>
      <c r="K82" s="236">
        <f t="shared" ref="K82" si="28">SUM(K83)</f>
        <v>0</v>
      </c>
      <c r="L82" s="125">
        <f>SUM(L83)</f>
        <v>0</v>
      </c>
      <c r="M82" s="72"/>
      <c r="P82" s="2"/>
    </row>
    <row r="83" spans="1:16" s="86" customFormat="1" ht="25.5" outlineLevel="2">
      <c r="A83" s="93" t="s">
        <v>220</v>
      </c>
      <c r="B83" s="73" t="s">
        <v>0</v>
      </c>
      <c r="C83" s="73" t="s">
        <v>40</v>
      </c>
      <c r="D83" s="73" t="s">
        <v>46</v>
      </c>
      <c r="E83" s="73" t="s">
        <v>47</v>
      </c>
      <c r="F83" s="101" t="s">
        <v>121</v>
      </c>
      <c r="G83" s="144" t="s">
        <v>121</v>
      </c>
      <c r="H83" s="127">
        <f>2097900/2</f>
        <v>1048950</v>
      </c>
      <c r="I83" s="127">
        <v>0</v>
      </c>
      <c r="J83" s="242">
        <v>0</v>
      </c>
      <c r="K83" s="102" t="s">
        <v>121</v>
      </c>
      <c r="L83" s="127">
        <f>I83-J83</f>
        <v>0</v>
      </c>
      <c r="P83" s="2"/>
    </row>
    <row r="84" spans="1:16" s="91" customFormat="1" outlineLevel="4">
      <c r="A84" s="122" t="s">
        <v>163</v>
      </c>
      <c r="B84" s="7" t="s">
        <v>0</v>
      </c>
      <c r="C84" s="7" t="s">
        <v>48</v>
      </c>
      <c r="D84" s="7" t="s">
        <v>49</v>
      </c>
      <c r="E84" s="7" t="s">
        <v>1</v>
      </c>
      <c r="F84" s="5" t="s">
        <v>121</v>
      </c>
      <c r="G84" s="107" t="s">
        <v>121</v>
      </c>
      <c r="H84" s="125">
        <f>SUM(H85)</f>
        <v>122930600</v>
      </c>
      <c r="I84" s="125">
        <f>SUM(I85)</f>
        <v>0</v>
      </c>
      <c r="J84" s="241">
        <f t="shared" ref="J84:K84" si="29">SUM(J85)</f>
        <v>0</v>
      </c>
      <c r="K84" s="236">
        <f t="shared" si="29"/>
        <v>0</v>
      </c>
      <c r="L84" s="125">
        <f>SUM(L85)</f>
        <v>0</v>
      </c>
      <c r="M84" s="72"/>
      <c r="P84" s="2"/>
    </row>
    <row r="85" spans="1:16" s="86" customFormat="1" outlineLevel="2">
      <c r="A85" s="93" t="s">
        <v>221</v>
      </c>
      <c r="B85" s="73" t="s">
        <v>0</v>
      </c>
      <c r="C85" s="73" t="s">
        <v>48</v>
      </c>
      <c r="D85" s="73" t="s">
        <v>49</v>
      </c>
      <c r="E85" s="73" t="s">
        <v>50</v>
      </c>
      <c r="F85" s="101" t="s">
        <v>121</v>
      </c>
      <c r="G85" s="144" t="s">
        <v>121</v>
      </c>
      <c r="H85" s="127">
        <v>122930600</v>
      </c>
      <c r="I85" s="127">
        <v>0</v>
      </c>
      <c r="J85" s="242">
        <v>0</v>
      </c>
      <c r="K85" s="102" t="s">
        <v>121</v>
      </c>
      <c r="L85" s="127">
        <f>I85-J85</f>
        <v>0</v>
      </c>
      <c r="P85" s="2"/>
    </row>
    <row r="86" spans="1:16" s="91" customFormat="1" ht="29.25" customHeight="1" outlineLevel="4">
      <c r="A86" s="122" t="s">
        <v>164</v>
      </c>
      <c r="B86" s="7" t="s">
        <v>0</v>
      </c>
      <c r="C86" s="7" t="s">
        <v>48</v>
      </c>
      <c r="D86" s="7" t="s">
        <v>51</v>
      </c>
      <c r="E86" s="7" t="s">
        <v>1</v>
      </c>
      <c r="F86" s="5" t="s">
        <v>121</v>
      </c>
      <c r="G86" s="107" t="s">
        <v>121</v>
      </c>
      <c r="H86" s="125">
        <f>SUM(H87)</f>
        <v>4577700</v>
      </c>
      <c r="I86" s="125">
        <f>SUM(I87)</f>
        <v>4577700</v>
      </c>
      <c r="J86" s="241">
        <f t="shared" ref="J86:K86" si="30">SUM(J87)</f>
        <v>4577700</v>
      </c>
      <c r="K86" s="236">
        <f t="shared" si="30"/>
        <v>0</v>
      </c>
      <c r="L86" s="125">
        <f>SUM(L87)</f>
        <v>0</v>
      </c>
      <c r="M86" s="72"/>
      <c r="P86" s="2"/>
    </row>
    <row r="87" spans="1:16" s="86" customFormat="1" ht="33.75" outlineLevel="1">
      <c r="A87" s="93" t="s">
        <v>221</v>
      </c>
      <c r="B87" s="73" t="s">
        <v>0</v>
      </c>
      <c r="C87" s="73" t="s">
        <v>48</v>
      </c>
      <c r="D87" s="73" t="s">
        <v>51</v>
      </c>
      <c r="E87" s="73" t="s">
        <v>50</v>
      </c>
      <c r="F87" s="131" t="s">
        <v>278</v>
      </c>
      <c r="G87" s="136" t="s">
        <v>272</v>
      </c>
      <c r="H87" s="127">
        <v>4577700</v>
      </c>
      <c r="I87" s="127">
        <v>4577700</v>
      </c>
      <c r="J87" s="242">
        <v>4577700</v>
      </c>
      <c r="K87" s="102" t="s">
        <v>121</v>
      </c>
      <c r="L87" s="127">
        <f>I87-J87</f>
        <v>0</v>
      </c>
      <c r="P87" s="2"/>
    </row>
    <row r="88" spans="1:16" s="91" customFormat="1" ht="38.25" outlineLevel="4">
      <c r="A88" s="122" t="s">
        <v>165</v>
      </c>
      <c r="B88" s="7" t="s">
        <v>0</v>
      </c>
      <c r="C88" s="7" t="s">
        <v>48</v>
      </c>
      <c r="D88" s="7" t="s">
        <v>52</v>
      </c>
      <c r="E88" s="7" t="s">
        <v>1</v>
      </c>
      <c r="F88" s="5" t="s">
        <v>121</v>
      </c>
      <c r="G88" s="107" t="s">
        <v>121</v>
      </c>
      <c r="H88" s="125">
        <f>SUM(H89)</f>
        <v>135861200</v>
      </c>
      <c r="I88" s="125">
        <f>SUM(I89)</f>
        <v>0</v>
      </c>
      <c r="J88" s="241">
        <f t="shared" ref="J88:K88" si="31">SUM(J89)</f>
        <v>0</v>
      </c>
      <c r="K88" s="236">
        <f t="shared" si="31"/>
        <v>0</v>
      </c>
      <c r="L88" s="125">
        <f>SUM(L89)</f>
        <v>0</v>
      </c>
      <c r="M88" s="72"/>
      <c r="P88" s="2"/>
    </row>
    <row r="89" spans="1:16" s="86" customFormat="1" ht="33.75" outlineLevel="2">
      <c r="A89" s="93" t="s">
        <v>221</v>
      </c>
      <c r="B89" s="73" t="s">
        <v>0</v>
      </c>
      <c r="C89" s="73" t="s">
        <v>48</v>
      </c>
      <c r="D89" s="73" t="s">
        <v>52</v>
      </c>
      <c r="E89" s="73" t="s">
        <v>50</v>
      </c>
      <c r="F89" s="124" t="s">
        <v>279</v>
      </c>
      <c r="G89" s="136" t="s">
        <v>272</v>
      </c>
      <c r="H89" s="127">
        <v>135861200</v>
      </c>
      <c r="I89" s="127">
        <v>0</v>
      </c>
      <c r="J89" s="242">
        <v>0</v>
      </c>
      <c r="K89" s="85" t="s">
        <v>121</v>
      </c>
      <c r="L89" s="127">
        <f>I89-J89</f>
        <v>0</v>
      </c>
      <c r="P89" s="2"/>
    </row>
    <row r="90" spans="1:16" s="91" customFormat="1" ht="38.25" outlineLevel="4">
      <c r="A90" s="122" t="s">
        <v>166</v>
      </c>
      <c r="B90" s="7" t="s">
        <v>0</v>
      </c>
      <c r="C90" s="7" t="s">
        <v>48</v>
      </c>
      <c r="D90" s="7" t="s">
        <v>53</v>
      </c>
      <c r="E90" s="7" t="s">
        <v>1</v>
      </c>
      <c r="F90" s="5" t="s">
        <v>121</v>
      </c>
      <c r="G90" s="107" t="s">
        <v>121</v>
      </c>
      <c r="H90" s="125">
        <f>SUM(H91)</f>
        <v>214004900</v>
      </c>
      <c r="I90" s="125">
        <f>SUM(I91)</f>
        <v>0</v>
      </c>
      <c r="J90" s="241">
        <f t="shared" ref="J90:K90" si="32">SUM(J91)</f>
        <v>0</v>
      </c>
      <c r="K90" s="236">
        <f t="shared" si="32"/>
        <v>0</v>
      </c>
      <c r="L90" s="125">
        <f>SUM(L91)</f>
        <v>0</v>
      </c>
      <c r="M90" s="72"/>
      <c r="P90" s="2"/>
    </row>
    <row r="91" spans="1:16" s="90" customFormat="1" ht="33.75" outlineLevel="4">
      <c r="A91" s="93" t="s">
        <v>221</v>
      </c>
      <c r="B91" s="73" t="s">
        <v>0</v>
      </c>
      <c r="C91" s="73" t="s">
        <v>48</v>
      </c>
      <c r="D91" s="73" t="s">
        <v>53</v>
      </c>
      <c r="E91" s="73" t="s">
        <v>50</v>
      </c>
      <c r="F91" s="124" t="s">
        <v>280</v>
      </c>
      <c r="G91" s="136" t="s">
        <v>272</v>
      </c>
      <c r="H91" s="127">
        <v>214004900</v>
      </c>
      <c r="I91" s="127">
        <v>0</v>
      </c>
      <c r="J91" s="242">
        <v>0</v>
      </c>
      <c r="K91" s="102" t="s">
        <v>121</v>
      </c>
      <c r="L91" s="127">
        <f>I91-J91</f>
        <v>0</v>
      </c>
      <c r="M91" s="95"/>
      <c r="N91" s="95"/>
      <c r="P91" s="2"/>
    </row>
    <row r="92" spans="1:16" s="90" customFormat="1" ht="25.5" outlineLevel="4">
      <c r="A92" s="122" t="s">
        <v>250</v>
      </c>
      <c r="B92" s="7" t="s">
        <v>0</v>
      </c>
      <c r="C92" s="7" t="s">
        <v>48</v>
      </c>
      <c r="D92" s="7" t="s">
        <v>251</v>
      </c>
      <c r="E92" s="7" t="s">
        <v>1</v>
      </c>
      <c r="F92" s="5"/>
      <c r="G92" s="107"/>
      <c r="H92" s="125">
        <f>SUM(H93:H94)</f>
        <v>0</v>
      </c>
      <c r="I92" s="125">
        <f>SUM(I93:I94)</f>
        <v>0</v>
      </c>
      <c r="J92" s="241">
        <f>SUM(J93:J94)</f>
        <v>-8295.85</v>
      </c>
      <c r="K92" s="236">
        <f t="shared" ref="K92" si="33">SUM(K93:K94)</f>
        <v>8295.85</v>
      </c>
      <c r="L92" s="125">
        <f>SUM(L93:L94)</f>
        <v>8295.85</v>
      </c>
      <c r="M92" s="95"/>
      <c r="N92" s="95"/>
      <c r="P92" s="2"/>
    </row>
    <row r="93" spans="1:16" s="91" customFormat="1" ht="33.75" outlineLevel="4">
      <c r="A93" s="54" t="s">
        <v>229</v>
      </c>
      <c r="B93" s="73" t="s">
        <v>0</v>
      </c>
      <c r="C93" s="73" t="s">
        <v>48</v>
      </c>
      <c r="D93" s="73" t="s">
        <v>251</v>
      </c>
      <c r="E93" s="73">
        <v>321</v>
      </c>
      <c r="F93" s="130" t="s">
        <v>253</v>
      </c>
      <c r="G93" s="137" t="s">
        <v>272</v>
      </c>
      <c r="H93" s="127">
        <v>0</v>
      </c>
      <c r="I93" s="127">
        <v>0</v>
      </c>
      <c r="J93" s="242">
        <v>-4270</v>
      </c>
      <c r="K93" s="119">
        <f t="shared" ref="K93:K94" si="34">I93-J93</f>
        <v>4270</v>
      </c>
      <c r="L93" s="127">
        <f t="shared" ref="L93:L94" si="35">I93-J93</f>
        <v>4270</v>
      </c>
      <c r="M93" s="72"/>
      <c r="P93" s="2"/>
    </row>
    <row r="94" spans="1:16" s="86" customFormat="1" ht="33.75" outlineLevel="2">
      <c r="A94" s="93" t="s">
        <v>229</v>
      </c>
      <c r="B94" s="73" t="s">
        <v>0</v>
      </c>
      <c r="C94" s="73" t="s">
        <v>48</v>
      </c>
      <c r="D94" s="73" t="s">
        <v>251</v>
      </c>
      <c r="E94" s="73" t="s">
        <v>9</v>
      </c>
      <c r="F94" s="130" t="s">
        <v>252</v>
      </c>
      <c r="G94" s="137" t="s">
        <v>272</v>
      </c>
      <c r="H94" s="127">
        <v>0</v>
      </c>
      <c r="I94" s="127">
        <v>0</v>
      </c>
      <c r="J94" s="242">
        <v>-4025.85</v>
      </c>
      <c r="K94" s="119">
        <f t="shared" si="34"/>
        <v>4025.85</v>
      </c>
      <c r="L94" s="127">
        <f t="shared" si="35"/>
        <v>4025.85</v>
      </c>
      <c r="P94" s="2"/>
    </row>
    <row r="95" spans="1:16" ht="25.5" outlineLevel="2">
      <c r="A95" s="122" t="s">
        <v>167</v>
      </c>
      <c r="B95" s="7" t="s">
        <v>0</v>
      </c>
      <c r="C95" s="7" t="s">
        <v>48</v>
      </c>
      <c r="D95" s="7" t="s">
        <v>54</v>
      </c>
      <c r="E95" s="7" t="s">
        <v>1</v>
      </c>
      <c r="F95" s="5" t="s">
        <v>121</v>
      </c>
      <c r="G95" s="107" t="s">
        <v>121</v>
      </c>
      <c r="H95" s="125">
        <f>SUM(H96:H97)</f>
        <v>14067300</v>
      </c>
      <c r="I95" s="125">
        <f>SUM(I96:I97)</f>
        <v>14067300</v>
      </c>
      <c r="J95" s="241">
        <f t="shared" ref="J95:K95" si="36">SUM(J96:J97)</f>
        <v>13736899.48</v>
      </c>
      <c r="K95" s="236">
        <f t="shared" si="36"/>
        <v>0</v>
      </c>
      <c r="L95" s="125">
        <f>SUM(L96:L97)</f>
        <v>330400.5199999992</v>
      </c>
    </row>
    <row r="96" spans="1:16" s="91" customFormat="1" ht="33.75" outlineLevel="4">
      <c r="A96" s="93" t="s">
        <v>104</v>
      </c>
      <c r="B96" s="73" t="s">
        <v>0</v>
      </c>
      <c r="C96" s="73" t="s">
        <v>48</v>
      </c>
      <c r="D96" s="73" t="s">
        <v>54</v>
      </c>
      <c r="E96" s="73" t="s">
        <v>4</v>
      </c>
      <c r="F96" s="124" t="s">
        <v>297</v>
      </c>
      <c r="G96" s="136" t="s">
        <v>272</v>
      </c>
      <c r="H96" s="127">
        <v>60000</v>
      </c>
      <c r="I96" s="127">
        <v>60000</v>
      </c>
      <c r="J96" s="242">
        <v>27967.1</v>
      </c>
      <c r="K96" s="102" t="s">
        <v>121</v>
      </c>
      <c r="L96" s="127">
        <f t="shared" ref="L96:L97" si="37">I96-J96</f>
        <v>32032.9</v>
      </c>
      <c r="M96" s="72"/>
      <c r="P96" s="2"/>
    </row>
    <row r="97" spans="1:16" s="86" customFormat="1" ht="33.75" outlineLevel="2">
      <c r="A97" s="54" t="s">
        <v>208</v>
      </c>
      <c r="B97" s="73" t="s">
        <v>0</v>
      </c>
      <c r="C97" s="73" t="s">
        <v>48</v>
      </c>
      <c r="D97" s="73" t="s">
        <v>54</v>
      </c>
      <c r="E97" s="73" t="s">
        <v>37</v>
      </c>
      <c r="F97" s="124" t="s">
        <v>297</v>
      </c>
      <c r="G97" s="138" t="s">
        <v>272</v>
      </c>
      <c r="H97" s="230">
        <v>14007300</v>
      </c>
      <c r="I97" s="127">
        <v>14007300</v>
      </c>
      <c r="J97" s="242">
        <v>13708932.380000001</v>
      </c>
      <c r="K97" s="3" t="s">
        <v>121</v>
      </c>
      <c r="L97" s="127">
        <f t="shared" si="37"/>
        <v>298367.61999999918</v>
      </c>
      <c r="P97" s="2"/>
    </row>
    <row r="98" spans="1:16" ht="25.5" outlineLevel="2">
      <c r="A98" s="122" t="s">
        <v>168</v>
      </c>
      <c r="B98" s="7" t="s">
        <v>0</v>
      </c>
      <c r="C98" s="7" t="s">
        <v>48</v>
      </c>
      <c r="D98" s="7" t="s">
        <v>55</v>
      </c>
      <c r="E98" s="7" t="s">
        <v>1</v>
      </c>
      <c r="F98" s="5" t="s">
        <v>121</v>
      </c>
      <c r="G98" s="107" t="s">
        <v>121</v>
      </c>
      <c r="H98" s="125">
        <f>SUM(H99:H100)</f>
        <v>118300</v>
      </c>
      <c r="I98" s="125">
        <f>SUM(I99:I100)</f>
        <v>13090.64</v>
      </c>
      <c r="J98" s="241">
        <f t="shared" ref="J98:K98" si="38">SUM(J99:J100)</f>
        <v>13090.64</v>
      </c>
      <c r="K98" s="236">
        <f t="shared" si="38"/>
        <v>0</v>
      </c>
      <c r="L98" s="125">
        <f>SUM(L99:L100)</f>
        <v>0</v>
      </c>
    </row>
    <row r="99" spans="1:16" s="91" customFormat="1" ht="33.75" outlineLevel="4">
      <c r="A99" s="93" t="s">
        <v>104</v>
      </c>
      <c r="B99" s="73" t="s">
        <v>0</v>
      </c>
      <c r="C99" s="73" t="s">
        <v>48</v>
      </c>
      <c r="D99" s="73" t="s">
        <v>55</v>
      </c>
      <c r="E99" s="73" t="s">
        <v>4</v>
      </c>
      <c r="F99" s="124" t="s">
        <v>298</v>
      </c>
      <c r="G99" s="136" t="s">
        <v>272</v>
      </c>
      <c r="H99" s="127">
        <v>590</v>
      </c>
      <c r="I99" s="127">
        <v>0</v>
      </c>
      <c r="J99" s="242">
        <v>0</v>
      </c>
      <c r="K99" s="102" t="s">
        <v>121</v>
      </c>
      <c r="L99" s="127">
        <f t="shared" ref="L99:L100" si="39">I99-J99</f>
        <v>0</v>
      </c>
      <c r="M99" s="72"/>
      <c r="P99" s="2"/>
    </row>
    <row r="100" spans="1:16" s="86" customFormat="1" ht="33.75" outlineLevel="1">
      <c r="A100" s="54" t="s">
        <v>208</v>
      </c>
      <c r="B100" s="73" t="s">
        <v>0</v>
      </c>
      <c r="C100" s="73" t="s">
        <v>48</v>
      </c>
      <c r="D100" s="73" t="s">
        <v>55</v>
      </c>
      <c r="E100" s="73" t="s">
        <v>37</v>
      </c>
      <c r="F100" s="124" t="s">
        <v>298</v>
      </c>
      <c r="G100" s="138" t="s">
        <v>272</v>
      </c>
      <c r="H100" s="230">
        <v>117710</v>
      </c>
      <c r="I100" s="127">
        <v>13090.64</v>
      </c>
      <c r="J100" s="242">
        <v>13090.64</v>
      </c>
      <c r="K100" s="3" t="s">
        <v>121</v>
      </c>
      <c r="L100" s="127">
        <f t="shared" si="39"/>
        <v>0</v>
      </c>
      <c r="P100" s="2"/>
    </row>
    <row r="101" spans="1:16" s="86" customFormat="1" ht="38.25" outlineLevel="2">
      <c r="A101" s="122" t="s">
        <v>169</v>
      </c>
      <c r="B101" s="7" t="s">
        <v>0</v>
      </c>
      <c r="C101" s="7" t="s">
        <v>48</v>
      </c>
      <c r="D101" s="7" t="s">
        <v>56</v>
      </c>
      <c r="E101" s="7" t="s">
        <v>1</v>
      </c>
      <c r="F101" s="5" t="s">
        <v>121</v>
      </c>
      <c r="G101" s="107" t="s">
        <v>121</v>
      </c>
      <c r="H101" s="125">
        <f>SUM(H103:H104)</f>
        <v>712177900</v>
      </c>
      <c r="I101" s="125">
        <f>SUM(I103:I104)</f>
        <v>123024405</v>
      </c>
      <c r="J101" s="241">
        <f>SUM(J102:J104)</f>
        <v>112824888.36</v>
      </c>
      <c r="K101" s="236">
        <f t="shared" ref="K101" si="40">SUM(K102:K104)</f>
        <v>0</v>
      </c>
      <c r="L101" s="125">
        <f>SUM(L102:L104)</f>
        <v>10199516.640000006</v>
      </c>
      <c r="P101" s="2"/>
    </row>
    <row r="102" spans="1:16" s="86" customFormat="1" ht="25.5" outlineLevel="2">
      <c r="A102" s="93" t="s">
        <v>205</v>
      </c>
      <c r="B102" s="73" t="s">
        <v>0</v>
      </c>
      <c r="C102" s="73" t="s">
        <v>48</v>
      </c>
      <c r="D102" s="73" t="s">
        <v>56</v>
      </c>
      <c r="E102" s="73" t="s">
        <v>9</v>
      </c>
      <c r="F102" s="215"/>
      <c r="G102" s="216"/>
      <c r="H102" s="126">
        <v>0</v>
      </c>
      <c r="I102" s="126">
        <v>0</v>
      </c>
      <c r="J102" s="243">
        <v>-23996.880000000001</v>
      </c>
      <c r="K102" s="217"/>
      <c r="L102" s="127">
        <f t="shared" ref="L102:L104" si="41">I102-J102</f>
        <v>23996.880000000001</v>
      </c>
      <c r="P102" s="97"/>
    </row>
    <row r="103" spans="1:16" s="91" customFormat="1" ht="33.75" outlineLevel="4">
      <c r="A103" s="93" t="s">
        <v>104</v>
      </c>
      <c r="B103" s="73" t="s">
        <v>0</v>
      </c>
      <c r="C103" s="73" t="s">
        <v>48</v>
      </c>
      <c r="D103" s="73" t="s">
        <v>56</v>
      </c>
      <c r="E103" s="73" t="s">
        <v>4</v>
      </c>
      <c r="F103" s="124" t="s">
        <v>305</v>
      </c>
      <c r="G103" s="136" t="s">
        <v>272</v>
      </c>
      <c r="H103" s="218">
        <v>5350000</v>
      </c>
      <c r="I103" s="218">
        <v>1045588</v>
      </c>
      <c r="J103" s="244">
        <v>716437.89</v>
      </c>
      <c r="K103" s="85" t="s">
        <v>121</v>
      </c>
      <c r="L103" s="127">
        <f t="shared" si="41"/>
        <v>329150.11</v>
      </c>
      <c r="M103" s="72"/>
      <c r="P103" s="2"/>
    </row>
    <row r="104" spans="1:16" s="90" customFormat="1" ht="33.75" outlineLevel="4">
      <c r="A104" s="93" t="s">
        <v>205</v>
      </c>
      <c r="B104" s="73" t="s">
        <v>0</v>
      </c>
      <c r="C104" s="73" t="s">
        <v>48</v>
      </c>
      <c r="D104" s="73" t="s">
        <v>56</v>
      </c>
      <c r="E104" s="73" t="s">
        <v>9</v>
      </c>
      <c r="F104" s="124" t="s">
        <v>305</v>
      </c>
      <c r="G104" s="136" t="s">
        <v>272</v>
      </c>
      <c r="H104" s="127">
        <v>706827900</v>
      </c>
      <c r="I104" s="127">
        <v>121978817</v>
      </c>
      <c r="J104" s="242">
        <v>112132447.34999999</v>
      </c>
      <c r="K104" s="102" t="s">
        <v>121</v>
      </c>
      <c r="L104" s="127">
        <f t="shared" si="41"/>
        <v>9846369.650000006</v>
      </c>
      <c r="M104" s="95"/>
      <c r="P104" s="2"/>
    </row>
    <row r="105" spans="1:16" s="91" customFormat="1" ht="25.5" outlineLevel="4">
      <c r="A105" s="122" t="s">
        <v>301</v>
      </c>
      <c r="B105" s="7" t="s">
        <v>0</v>
      </c>
      <c r="C105" s="7" t="s">
        <v>48</v>
      </c>
      <c r="D105" s="7" t="s">
        <v>232</v>
      </c>
      <c r="E105" s="7" t="s">
        <v>1</v>
      </c>
      <c r="F105" s="5"/>
      <c r="G105" s="107"/>
      <c r="H105" s="125">
        <f>SUM(H106:H106)</f>
        <v>22678</v>
      </c>
      <c r="I105" s="125">
        <f>SUM(I106:I106)</f>
        <v>22678</v>
      </c>
      <c r="J105" s="241">
        <f>SUM(J106:J106)</f>
        <v>22678</v>
      </c>
      <c r="K105" s="236">
        <f t="shared" ref="K105" si="42">SUM(K106:K106)</f>
        <v>0</v>
      </c>
      <c r="L105" s="125">
        <f>SUM(L106:L106)</f>
        <v>0</v>
      </c>
      <c r="M105" s="72"/>
      <c r="P105" s="2"/>
    </row>
    <row r="106" spans="1:16" s="86" customFormat="1" ht="25.5" outlineLevel="2">
      <c r="A106" s="93" t="s">
        <v>229</v>
      </c>
      <c r="B106" s="73" t="s">
        <v>0</v>
      </c>
      <c r="C106" s="73" t="s">
        <v>48</v>
      </c>
      <c r="D106" s="73">
        <v>2240152520</v>
      </c>
      <c r="E106" s="73">
        <v>321</v>
      </c>
      <c r="F106" s="92"/>
      <c r="G106" s="145"/>
      <c r="H106" s="127">
        <v>22678</v>
      </c>
      <c r="I106" s="127">
        <v>22678</v>
      </c>
      <c r="J106" s="242">
        <v>22678</v>
      </c>
      <c r="K106" s="88">
        <f>I106-J106</f>
        <v>0</v>
      </c>
      <c r="L106" s="127">
        <f>I106-J106</f>
        <v>0</v>
      </c>
      <c r="P106" s="2"/>
    </row>
    <row r="107" spans="1:16" s="91" customFormat="1" ht="25.5" outlineLevel="4">
      <c r="A107" s="122" t="s">
        <v>170</v>
      </c>
      <c r="B107" s="7" t="s">
        <v>0</v>
      </c>
      <c r="C107" s="7" t="s">
        <v>48</v>
      </c>
      <c r="D107" s="7" t="s">
        <v>57</v>
      </c>
      <c r="E107" s="7" t="s">
        <v>1</v>
      </c>
      <c r="F107" s="5" t="s">
        <v>121</v>
      </c>
      <c r="G107" s="107" t="s">
        <v>121</v>
      </c>
      <c r="H107" s="125">
        <f>SUM(H108)</f>
        <v>3660000</v>
      </c>
      <c r="I107" s="125">
        <f>SUM(I108)</f>
        <v>0</v>
      </c>
      <c r="J107" s="241">
        <f t="shared" ref="J107:K107" si="43">SUM(J108)</f>
        <v>0</v>
      </c>
      <c r="K107" s="236">
        <f t="shared" si="43"/>
        <v>0</v>
      </c>
      <c r="L107" s="125">
        <f>SUM(L108)</f>
        <v>0</v>
      </c>
      <c r="M107" s="72"/>
      <c r="P107" s="2"/>
    </row>
    <row r="108" spans="1:16" s="90" customFormat="1" ht="25.5" outlineLevel="4">
      <c r="A108" s="93" t="s">
        <v>205</v>
      </c>
      <c r="B108" s="73" t="s">
        <v>0</v>
      </c>
      <c r="C108" s="73" t="s">
        <v>48</v>
      </c>
      <c r="D108" s="73" t="s">
        <v>57</v>
      </c>
      <c r="E108" s="73" t="s">
        <v>9</v>
      </c>
      <c r="F108" s="101" t="s">
        <v>121</v>
      </c>
      <c r="G108" s="144" t="s">
        <v>121</v>
      </c>
      <c r="H108" s="127">
        <v>3660000</v>
      </c>
      <c r="I108" s="127">
        <v>0</v>
      </c>
      <c r="J108" s="242">
        <v>0</v>
      </c>
      <c r="K108" s="102" t="s">
        <v>121</v>
      </c>
      <c r="L108" s="127">
        <f>I108-J108</f>
        <v>0</v>
      </c>
      <c r="M108" s="95"/>
      <c r="P108" s="2"/>
    </row>
    <row r="109" spans="1:16" s="90" customFormat="1" ht="25.5" outlineLevel="4">
      <c r="A109" s="122" t="s">
        <v>231</v>
      </c>
      <c r="B109" s="7" t="s">
        <v>0</v>
      </c>
      <c r="C109" s="7" t="s">
        <v>48</v>
      </c>
      <c r="D109" s="7" t="s">
        <v>232</v>
      </c>
      <c r="E109" s="7" t="s">
        <v>1</v>
      </c>
      <c r="F109" s="5"/>
      <c r="G109" s="107"/>
      <c r="H109" s="125">
        <f>SUM(H110:H111)</f>
        <v>0</v>
      </c>
      <c r="I109" s="125">
        <f>SUM(I110:I111)</f>
        <v>0</v>
      </c>
      <c r="J109" s="241">
        <f>SUM(J110:J111)</f>
        <v>0</v>
      </c>
      <c r="K109" s="236">
        <f t="shared" ref="K109" si="44">SUM(K110:K111)</f>
        <v>0</v>
      </c>
      <c r="L109" s="125">
        <f>SUM(L110:L111)</f>
        <v>0</v>
      </c>
      <c r="M109" s="95"/>
      <c r="P109" s="2"/>
    </row>
    <row r="110" spans="1:16" s="91" customFormat="1" outlineLevel="4">
      <c r="A110" s="93" t="s">
        <v>104</v>
      </c>
      <c r="B110" s="73" t="s">
        <v>0</v>
      </c>
      <c r="C110" s="73" t="s">
        <v>48</v>
      </c>
      <c r="D110" s="73" t="s">
        <v>232</v>
      </c>
      <c r="E110" s="73" t="s">
        <v>4</v>
      </c>
      <c r="F110" s="92"/>
      <c r="G110" s="145"/>
      <c r="H110" s="127">
        <v>0</v>
      </c>
      <c r="I110" s="127">
        <v>0</v>
      </c>
      <c r="J110" s="242">
        <v>0</v>
      </c>
      <c r="K110" s="119">
        <f>I110-J110</f>
        <v>0</v>
      </c>
      <c r="L110" s="127">
        <f>I110-J110</f>
        <v>0</v>
      </c>
      <c r="M110" s="72"/>
      <c r="P110" s="2"/>
    </row>
    <row r="111" spans="1:16" s="86" customFormat="1" ht="25.5" outlineLevel="1">
      <c r="A111" s="93" t="s">
        <v>229</v>
      </c>
      <c r="B111" s="73" t="s">
        <v>0</v>
      </c>
      <c r="C111" s="73" t="s">
        <v>48</v>
      </c>
      <c r="D111" s="73" t="s">
        <v>232</v>
      </c>
      <c r="E111" s="73" t="s">
        <v>37</v>
      </c>
      <c r="F111" s="92"/>
      <c r="G111" s="145"/>
      <c r="H111" s="127">
        <v>0</v>
      </c>
      <c r="I111" s="127">
        <v>0</v>
      </c>
      <c r="J111" s="242">
        <v>0</v>
      </c>
      <c r="K111" s="88">
        <f>I111-J111</f>
        <v>0</v>
      </c>
      <c r="L111" s="127">
        <f>I111-J111</f>
        <v>0</v>
      </c>
      <c r="P111" s="2"/>
    </row>
    <row r="112" spans="1:16" s="97" customFormat="1" ht="25.5" outlineLevel="2">
      <c r="A112" s="122" t="s">
        <v>171</v>
      </c>
      <c r="B112" s="7" t="s">
        <v>0</v>
      </c>
      <c r="C112" s="7" t="s">
        <v>48</v>
      </c>
      <c r="D112" s="7" t="s">
        <v>58</v>
      </c>
      <c r="E112" s="7" t="s">
        <v>1</v>
      </c>
      <c r="F112" s="5" t="s">
        <v>121</v>
      </c>
      <c r="G112" s="107" t="s">
        <v>121</v>
      </c>
      <c r="H112" s="125">
        <f>SUM(H113:H114)</f>
        <v>39314000</v>
      </c>
      <c r="I112" s="125">
        <f>SUM(I113:I114)</f>
        <v>6248500</v>
      </c>
      <c r="J112" s="241">
        <f t="shared" ref="J112:K112" si="45">SUM(J113:J114)</f>
        <v>6221373.9100000001</v>
      </c>
      <c r="K112" s="236">
        <f t="shared" si="45"/>
        <v>0</v>
      </c>
      <c r="L112" s="125">
        <f>SUM(L113:L114)</f>
        <v>27126.089999999625</v>
      </c>
      <c r="P112" s="2"/>
    </row>
    <row r="113" spans="1:16" s="91" customFormat="1" outlineLevel="4">
      <c r="A113" s="93" t="s">
        <v>104</v>
      </c>
      <c r="B113" s="73" t="s">
        <v>0</v>
      </c>
      <c r="C113" s="73" t="s">
        <v>48</v>
      </c>
      <c r="D113" s="73" t="s">
        <v>58</v>
      </c>
      <c r="E113" s="73" t="s">
        <v>4</v>
      </c>
      <c r="F113" s="101" t="s">
        <v>121</v>
      </c>
      <c r="G113" s="144" t="s">
        <v>121</v>
      </c>
      <c r="H113" s="127">
        <v>200000</v>
      </c>
      <c r="I113" s="127">
        <v>45500</v>
      </c>
      <c r="J113" s="242">
        <v>33384.51</v>
      </c>
      <c r="K113" s="85" t="s">
        <v>121</v>
      </c>
      <c r="L113" s="127">
        <f t="shared" ref="L113:L114" si="46">I113-J113</f>
        <v>12115.489999999998</v>
      </c>
      <c r="M113" s="72"/>
      <c r="P113" s="2"/>
    </row>
    <row r="114" spans="1:16" s="86" customFormat="1" ht="25.5" outlineLevel="2">
      <c r="A114" s="93" t="s">
        <v>208</v>
      </c>
      <c r="B114" s="73" t="s">
        <v>0</v>
      </c>
      <c r="C114" s="73" t="s">
        <v>48</v>
      </c>
      <c r="D114" s="73" t="s">
        <v>58</v>
      </c>
      <c r="E114" s="73" t="s">
        <v>37</v>
      </c>
      <c r="F114" s="94" t="s">
        <v>121</v>
      </c>
      <c r="G114" s="143" t="s">
        <v>121</v>
      </c>
      <c r="H114" s="127">
        <v>39114000</v>
      </c>
      <c r="I114" s="127">
        <v>6203000</v>
      </c>
      <c r="J114" s="242">
        <v>6187989.4000000004</v>
      </c>
      <c r="K114" s="96" t="s">
        <v>121</v>
      </c>
      <c r="L114" s="127">
        <f t="shared" si="46"/>
        <v>15010.599999999627</v>
      </c>
      <c r="P114" s="2"/>
    </row>
    <row r="115" spans="1:16" s="97" customFormat="1" ht="63.75" outlineLevel="2">
      <c r="A115" s="122" t="s">
        <v>172</v>
      </c>
      <c r="B115" s="7" t="s">
        <v>0</v>
      </c>
      <c r="C115" s="7" t="s">
        <v>48</v>
      </c>
      <c r="D115" s="7" t="s">
        <v>59</v>
      </c>
      <c r="E115" s="7" t="s">
        <v>1</v>
      </c>
      <c r="F115" s="5" t="s">
        <v>121</v>
      </c>
      <c r="G115" s="107" t="s">
        <v>121</v>
      </c>
      <c r="H115" s="125">
        <f>SUM(H116:H117)</f>
        <v>6551250</v>
      </c>
      <c r="I115" s="125">
        <f>SUM(I116:I117)</f>
        <v>644268.19999999995</v>
      </c>
      <c r="J115" s="241">
        <f t="shared" ref="J115:K115" si="47">SUM(J116:J117)</f>
        <v>638199.07999999996</v>
      </c>
      <c r="K115" s="236">
        <f t="shared" si="47"/>
        <v>0</v>
      </c>
      <c r="L115" s="125">
        <f>SUM(L116:L117)</f>
        <v>6069.1200000000008</v>
      </c>
      <c r="P115" s="2"/>
    </row>
    <row r="116" spans="1:16" s="91" customFormat="1" outlineLevel="4">
      <c r="A116" s="93" t="s">
        <v>104</v>
      </c>
      <c r="B116" s="73" t="s">
        <v>0</v>
      </c>
      <c r="C116" s="73" t="s">
        <v>48</v>
      </c>
      <c r="D116" s="73" t="s">
        <v>59</v>
      </c>
      <c r="E116" s="73" t="s">
        <v>4</v>
      </c>
      <c r="F116" s="101" t="s">
        <v>121</v>
      </c>
      <c r="G116" s="144" t="s">
        <v>121</v>
      </c>
      <c r="H116" s="127">
        <v>35250</v>
      </c>
      <c r="I116" s="127">
        <v>8268.2000000000007</v>
      </c>
      <c r="J116" s="242">
        <v>2199.08</v>
      </c>
      <c r="K116" s="102" t="s">
        <v>121</v>
      </c>
      <c r="L116" s="127">
        <f t="shared" ref="L116:L117" si="48">I116-J116</f>
        <v>6069.1200000000008</v>
      </c>
      <c r="M116" s="72"/>
      <c r="P116" s="2"/>
    </row>
    <row r="117" spans="1:16" s="86" customFormat="1" ht="25.5" outlineLevel="2">
      <c r="A117" s="93" t="s">
        <v>208</v>
      </c>
      <c r="B117" s="73" t="s">
        <v>0</v>
      </c>
      <c r="C117" s="73" t="s">
        <v>48</v>
      </c>
      <c r="D117" s="73" t="s">
        <v>59</v>
      </c>
      <c r="E117" s="73" t="s">
        <v>37</v>
      </c>
      <c r="F117" s="94" t="s">
        <v>121</v>
      </c>
      <c r="G117" s="143" t="s">
        <v>121</v>
      </c>
      <c r="H117" s="127">
        <v>6516000</v>
      </c>
      <c r="I117" s="127">
        <v>636000</v>
      </c>
      <c r="J117" s="242">
        <v>636000</v>
      </c>
      <c r="K117" s="96" t="s">
        <v>121</v>
      </c>
      <c r="L117" s="127">
        <f t="shared" si="48"/>
        <v>0</v>
      </c>
      <c r="P117" s="2"/>
    </row>
    <row r="118" spans="1:16" s="86" customFormat="1" ht="102" outlineLevel="2">
      <c r="A118" s="122" t="s">
        <v>173</v>
      </c>
      <c r="B118" s="7" t="s">
        <v>0</v>
      </c>
      <c r="C118" s="7" t="s">
        <v>48</v>
      </c>
      <c r="D118" s="7" t="s">
        <v>60</v>
      </c>
      <c r="E118" s="7" t="s">
        <v>1</v>
      </c>
      <c r="F118" s="5" t="s">
        <v>121</v>
      </c>
      <c r="G118" s="107" t="s">
        <v>121</v>
      </c>
      <c r="H118" s="125">
        <f>SUM(H119:H121)</f>
        <v>5877800</v>
      </c>
      <c r="I118" s="125">
        <f>SUM(I119:I121)</f>
        <v>3490113</v>
      </c>
      <c r="J118" s="241">
        <f>SUM(J119:J121)</f>
        <v>1700461.6199999999</v>
      </c>
      <c r="K118" s="236">
        <f t="shared" ref="K118" si="49">SUM(K119:K121)</f>
        <v>0</v>
      </c>
      <c r="L118" s="125">
        <f>SUM(L119:L121)</f>
        <v>1789651.3800000001</v>
      </c>
      <c r="P118" s="2"/>
    </row>
    <row r="119" spans="1:16" s="86" customFormat="1" outlineLevel="2">
      <c r="A119" s="245" t="s">
        <v>104</v>
      </c>
      <c r="B119" s="220" t="s">
        <v>0</v>
      </c>
      <c r="C119" s="220" t="s">
        <v>48</v>
      </c>
      <c r="D119" s="220">
        <v>2211471150</v>
      </c>
      <c r="E119" s="220" t="s">
        <v>4</v>
      </c>
      <c r="F119" s="227"/>
      <c r="G119" s="228"/>
      <c r="H119" s="228"/>
      <c r="I119" s="228"/>
      <c r="J119" s="246">
        <v>-5.85</v>
      </c>
      <c r="K119" s="217"/>
      <c r="L119" s="127">
        <f>I119-J119</f>
        <v>5.85</v>
      </c>
      <c r="P119" s="97"/>
    </row>
    <row r="120" spans="1:16" s="91" customFormat="1" outlineLevel="4">
      <c r="A120" s="223" t="s">
        <v>104</v>
      </c>
      <c r="B120" s="224" t="s">
        <v>0</v>
      </c>
      <c r="C120" s="224" t="s">
        <v>48</v>
      </c>
      <c r="D120" s="224" t="s">
        <v>60</v>
      </c>
      <c r="E120" s="224" t="s">
        <v>4</v>
      </c>
      <c r="F120" s="225" t="s">
        <v>121</v>
      </c>
      <c r="G120" s="226" t="s">
        <v>121</v>
      </c>
      <c r="H120" s="127">
        <f>131200/2</f>
        <v>65600</v>
      </c>
      <c r="I120" s="127">
        <v>32550</v>
      </c>
      <c r="J120" s="242">
        <v>10073.07</v>
      </c>
      <c r="K120" s="102" t="s">
        <v>121</v>
      </c>
      <c r="L120" s="127">
        <f>I120-J120</f>
        <v>22476.93</v>
      </c>
      <c r="M120" s="72"/>
      <c r="P120" s="2"/>
    </row>
    <row r="121" spans="1:16" s="86" customFormat="1" ht="25.5" outlineLevel="2">
      <c r="A121" s="93" t="s">
        <v>205</v>
      </c>
      <c r="B121" s="73" t="s">
        <v>0</v>
      </c>
      <c r="C121" s="73" t="s">
        <v>48</v>
      </c>
      <c r="D121" s="73" t="s">
        <v>60</v>
      </c>
      <c r="E121" s="73" t="s">
        <v>9</v>
      </c>
      <c r="F121" s="101" t="s">
        <v>121</v>
      </c>
      <c r="G121" s="144" t="s">
        <v>121</v>
      </c>
      <c r="H121" s="127">
        <f>11624400/2</f>
        <v>5812200</v>
      </c>
      <c r="I121" s="127">
        <v>3457563</v>
      </c>
      <c r="J121" s="242">
        <v>1690394.4</v>
      </c>
      <c r="K121" s="102" t="s">
        <v>121</v>
      </c>
      <c r="L121" s="127">
        <f t="shared" ref="L121" si="50">I121-J121</f>
        <v>1767168.6</v>
      </c>
      <c r="P121" s="2"/>
    </row>
    <row r="122" spans="1:16" s="86" customFormat="1" ht="76.5" outlineLevel="2">
      <c r="A122" s="122" t="s">
        <v>174</v>
      </c>
      <c r="B122" s="7" t="s">
        <v>0</v>
      </c>
      <c r="C122" s="7" t="s">
        <v>48</v>
      </c>
      <c r="D122" s="7" t="s">
        <v>61</v>
      </c>
      <c r="E122" s="7" t="s">
        <v>1</v>
      </c>
      <c r="F122" s="5" t="s">
        <v>121</v>
      </c>
      <c r="G122" s="107" t="s">
        <v>121</v>
      </c>
      <c r="H122" s="125">
        <f>SUM(H123:H125)</f>
        <v>937650</v>
      </c>
      <c r="I122" s="125">
        <f>SUM(I123:I125)</f>
        <v>189514</v>
      </c>
      <c r="J122" s="241">
        <f t="shared" ref="J122:K122" si="51">SUM(J123:J125)</f>
        <v>75574.150000000009</v>
      </c>
      <c r="K122" s="236">
        <f t="shared" si="51"/>
        <v>0</v>
      </c>
      <c r="L122" s="125">
        <f>SUM(L123:L125)</f>
        <v>113939.84999999999</v>
      </c>
      <c r="P122" s="2"/>
    </row>
    <row r="123" spans="1:16" s="86" customFormat="1" outlineLevel="1">
      <c r="A123" s="93" t="s">
        <v>104</v>
      </c>
      <c r="B123" s="73" t="s">
        <v>0</v>
      </c>
      <c r="C123" s="73" t="s">
        <v>48</v>
      </c>
      <c r="D123" s="73" t="s">
        <v>61</v>
      </c>
      <c r="E123" s="73" t="s">
        <v>4</v>
      </c>
      <c r="F123" s="101" t="s">
        <v>121</v>
      </c>
      <c r="G123" s="144" t="s">
        <v>121</v>
      </c>
      <c r="H123" s="127">
        <v>11200</v>
      </c>
      <c r="I123" s="127">
        <v>2142</v>
      </c>
      <c r="J123" s="242">
        <v>916.57</v>
      </c>
      <c r="K123" s="102" t="s">
        <v>121</v>
      </c>
      <c r="L123" s="127">
        <f t="shared" ref="L123:L125" si="52">I123-J123</f>
        <v>1225.4299999999998</v>
      </c>
      <c r="P123" s="2"/>
    </row>
    <row r="124" spans="1:16" s="91" customFormat="1" ht="25.5" outlineLevel="4">
      <c r="A124" s="93" t="s">
        <v>205</v>
      </c>
      <c r="B124" s="73" t="s">
        <v>0</v>
      </c>
      <c r="C124" s="73" t="s">
        <v>48</v>
      </c>
      <c r="D124" s="73" t="s">
        <v>61</v>
      </c>
      <c r="E124" s="73" t="s">
        <v>9</v>
      </c>
      <c r="F124" s="101" t="s">
        <v>121</v>
      </c>
      <c r="G124" s="144" t="s">
        <v>121</v>
      </c>
      <c r="H124" s="127">
        <v>619050</v>
      </c>
      <c r="I124" s="127">
        <v>187372</v>
      </c>
      <c r="J124" s="242">
        <v>74657.58</v>
      </c>
      <c r="K124" s="102" t="s">
        <v>121</v>
      </c>
      <c r="L124" s="127">
        <f t="shared" si="52"/>
        <v>112714.42</v>
      </c>
      <c r="M124" s="72"/>
      <c r="P124" s="2"/>
    </row>
    <row r="125" spans="1:16" s="97" customFormat="1" ht="38.25" outlineLevel="2">
      <c r="A125" s="93" t="s">
        <v>204</v>
      </c>
      <c r="B125" s="73" t="s">
        <v>0</v>
      </c>
      <c r="C125" s="73" t="s">
        <v>48</v>
      </c>
      <c r="D125" s="73" t="s">
        <v>61</v>
      </c>
      <c r="E125" s="73" t="s">
        <v>15</v>
      </c>
      <c r="F125" s="101" t="s">
        <v>121</v>
      </c>
      <c r="G125" s="144" t="s">
        <v>121</v>
      </c>
      <c r="H125" s="127">
        <v>307400</v>
      </c>
      <c r="I125" s="127">
        <v>0</v>
      </c>
      <c r="J125" s="242">
        <v>0</v>
      </c>
      <c r="K125" s="85" t="s">
        <v>121</v>
      </c>
      <c r="L125" s="127">
        <f t="shared" si="52"/>
        <v>0</v>
      </c>
      <c r="P125" s="2"/>
    </row>
    <row r="126" spans="1:16" s="91" customFormat="1" ht="38.25" outlineLevel="4">
      <c r="A126" s="122" t="s">
        <v>175</v>
      </c>
      <c r="B126" s="7" t="s">
        <v>0</v>
      </c>
      <c r="C126" s="7" t="s">
        <v>48</v>
      </c>
      <c r="D126" s="7" t="s">
        <v>62</v>
      </c>
      <c r="E126" s="7" t="s">
        <v>1</v>
      </c>
      <c r="F126" s="5" t="s">
        <v>121</v>
      </c>
      <c r="G126" s="107" t="s">
        <v>121</v>
      </c>
      <c r="H126" s="125">
        <f>SUM(H127)</f>
        <v>2080000</v>
      </c>
      <c r="I126" s="125">
        <f>SUM(I127)</f>
        <v>0</v>
      </c>
      <c r="J126" s="241">
        <f t="shared" ref="J126:K126" si="53">SUM(J127)</f>
        <v>0</v>
      </c>
      <c r="K126" s="236">
        <f t="shared" si="53"/>
        <v>0</v>
      </c>
      <c r="L126" s="125">
        <f>SUM(L127)</f>
        <v>0</v>
      </c>
      <c r="M126" s="72"/>
      <c r="P126" s="2"/>
    </row>
    <row r="127" spans="1:16" s="86" customFormat="1" ht="25.5" outlineLevel="2">
      <c r="A127" s="93" t="s">
        <v>208</v>
      </c>
      <c r="B127" s="73" t="s">
        <v>0</v>
      </c>
      <c r="C127" s="73" t="s">
        <v>48</v>
      </c>
      <c r="D127" s="73" t="s">
        <v>62</v>
      </c>
      <c r="E127" s="73" t="s">
        <v>37</v>
      </c>
      <c r="F127" s="94" t="s">
        <v>121</v>
      </c>
      <c r="G127" s="143" t="s">
        <v>121</v>
      </c>
      <c r="H127" s="127">
        <v>2080000</v>
      </c>
      <c r="I127" s="127">
        <v>0</v>
      </c>
      <c r="J127" s="242">
        <v>0</v>
      </c>
      <c r="K127" s="96" t="s">
        <v>121</v>
      </c>
      <c r="L127" s="127">
        <f>I127-J127</f>
        <v>0</v>
      </c>
      <c r="P127" s="2"/>
    </row>
    <row r="128" spans="1:16" s="97" customFormat="1" ht="51" outlineLevel="2">
      <c r="A128" s="122" t="s">
        <v>176</v>
      </c>
      <c r="B128" s="7" t="s">
        <v>0</v>
      </c>
      <c r="C128" s="7" t="s">
        <v>48</v>
      </c>
      <c r="D128" s="7" t="s">
        <v>63</v>
      </c>
      <c r="E128" s="7" t="s">
        <v>1</v>
      </c>
      <c r="F128" s="5" t="s">
        <v>121</v>
      </c>
      <c r="G128" s="107" t="s">
        <v>121</v>
      </c>
      <c r="H128" s="125">
        <f>SUM(H129:H130)</f>
        <v>3613300</v>
      </c>
      <c r="I128" s="125">
        <f>SUM(I129:I130)</f>
        <v>544250.4</v>
      </c>
      <c r="J128" s="241">
        <f t="shared" ref="J128:K128" si="54">SUM(J129:J130)</f>
        <v>543769.59999999998</v>
      </c>
      <c r="K128" s="236">
        <f t="shared" si="54"/>
        <v>0</v>
      </c>
      <c r="L128" s="125">
        <f>SUM(L129:L130)</f>
        <v>480.79999999999973</v>
      </c>
      <c r="P128" s="2"/>
    </row>
    <row r="129" spans="1:16" s="91" customFormat="1" outlineLevel="4">
      <c r="A129" s="93" t="s">
        <v>104</v>
      </c>
      <c r="B129" s="73" t="s">
        <v>0</v>
      </c>
      <c r="C129" s="73" t="s">
        <v>48</v>
      </c>
      <c r="D129" s="73" t="s">
        <v>63</v>
      </c>
      <c r="E129" s="73" t="s">
        <v>4</v>
      </c>
      <c r="F129" s="101" t="s">
        <v>121</v>
      </c>
      <c r="G129" s="144" t="s">
        <v>121</v>
      </c>
      <c r="H129" s="127">
        <v>22700</v>
      </c>
      <c r="I129" s="127">
        <v>4250.3999999999996</v>
      </c>
      <c r="J129" s="242">
        <v>3769.6</v>
      </c>
      <c r="K129" s="102" t="s">
        <v>121</v>
      </c>
      <c r="L129" s="127">
        <f t="shared" ref="L129:L130" si="55">I129-J129</f>
        <v>480.79999999999973</v>
      </c>
      <c r="M129" s="72"/>
      <c r="P129" s="2"/>
    </row>
    <row r="130" spans="1:16" s="97" customFormat="1" ht="25.5" outlineLevel="2">
      <c r="A130" s="93" t="s">
        <v>208</v>
      </c>
      <c r="B130" s="73" t="s">
        <v>0</v>
      </c>
      <c r="C130" s="73" t="s">
        <v>48</v>
      </c>
      <c r="D130" s="73" t="s">
        <v>63</v>
      </c>
      <c r="E130" s="73" t="s">
        <v>37</v>
      </c>
      <c r="F130" s="94" t="s">
        <v>121</v>
      </c>
      <c r="G130" s="143" t="s">
        <v>121</v>
      </c>
      <c r="H130" s="127">
        <v>3590600</v>
      </c>
      <c r="I130" s="127">
        <v>540000</v>
      </c>
      <c r="J130" s="242">
        <v>540000</v>
      </c>
      <c r="K130" s="96" t="s">
        <v>121</v>
      </c>
      <c r="L130" s="127">
        <f t="shared" si="55"/>
        <v>0</v>
      </c>
      <c r="P130" s="2"/>
    </row>
    <row r="131" spans="1:16" s="91" customFormat="1" ht="51" outlineLevel="4">
      <c r="A131" s="122" t="s">
        <v>177</v>
      </c>
      <c r="B131" s="7" t="s">
        <v>0</v>
      </c>
      <c r="C131" s="7" t="s">
        <v>48</v>
      </c>
      <c r="D131" s="7" t="s">
        <v>64</v>
      </c>
      <c r="E131" s="7" t="s">
        <v>1</v>
      </c>
      <c r="F131" s="5" t="s">
        <v>121</v>
      </c>
      <c r="G131" s="107" t="s">
        <v>121</v>
      </c>
      <c r="H131" s="125">
        <f>SUM(H132)</f>
        <v>2886300</v>
      </c>
      <c r="I131" s="125">
        <f>SUM(I132)</f>
        <v>0</v>
      </c>
      <c r="J131" s="241">
        <f t="shared" ref="J131:K131" si="56">SUM(J132)</f>
        <v>0</v>
      </c>
      <c r="K131" s="236">
        <f t="shared" si="56"/>
        <v>0</v>
      </c>
      <c r="L131" s="125">
        <f>SUM(L132)</f>
        <v>0</v>
      </c>
      <c r="M131" s="72"/>
      <c r="P131" s="2"/>
    </row>
    <row r="132" spans="1:16" s="86" customFormat="1" ht="25.5" outlineLevel="1">
      <c r="A132" s="93" t="s">
        <v>208</v>
      </c>
      <c r="B132" s="73" t="s">
        <v>0</v>
      </c>
      <c r="C132" s="73" t="s">
        <v>48</v>
      </c>
      <c r="D132" s="73" t="s">
        <v>64</v>
      </c>
      <c r="E132" s="73" t="s">
        <v>37</v>
      </c>
      <c r="F132" s="94" t="s">
        <v>121</v>
      </c>
      <c r="G132" s="143" t="s">
        <v>121</v>
      </c>
      <c r="H132" s="127">
        <v>2886300</v>
      </c>
      <c r="I132" s="127">
        <v>0</v>
      </c>
      <c r="J132" s="242">
        <v>0</v>
      </c>
      <c r="K132" s="96" t="s">
        <v>121</v>
      </c>
      <c r="L132" s="127">
        <f>I132-J132</f>
        <v>0</v>
      </c>
      <c r="P132" s="2"/>
    </row>
    <row r="133" spans="1:16" s="97" customFormat="1" outlineLevel="2">
      <c r="A133" s="122" t="s">
        <v>178</v>
      </c>
      <c r="B133" s="7" t="s">
        <v>0</v>
      </c>
      <c r="C133" s="7" t="s">
        <v>48</v>
      </c>
      <c r="D133" s="7" t="s">
        <v>228</v>
      </c>
      <c r="E133" s="7" t="s">
        <v>1</v>
      </c>
      <c r="F133" s="5"/>
      <c r="G133" s="107"/>
      <c r="H133" s="125">
        <f>SUM(H134:H135)</f>
        <v>0</v>
      </c>
      <c r="I133" s="125">
        <f>SUM(I134:I135)</f>
        <v>0</v>
      </c>
      <c r="J133" s="241">
        <f t="shared" ref="J133:K133" si="57">SUM(J134:J135)</f>
        <v>-14594</v>
      </c>
      <c r="K133" s="236">
        <f t="shared" si="57"/>
        <v>0</v>
      </c>
      <c r="L133" s="125">
        <f>SUM(L134:L135)</f>
        <v>14594</v>
      </c>
      <c r="P133" s="2"/>
    </row>
    <row r="134" spans="1:16" s="91" customFormat="1" outlineLevel="4">
      <c r="A134" s="93" t="s">
        <v>104</v>
      </c>
      <c r="B134" s="73" t="s">
        <v>0</v>
      </c>
      <c r="C134" s="73" t="s">
        <v>48</v>
      </c>
      <c r="D134" s="73" t="s">
        <v>228</v>
      </c>
      <c r="E134" s="73" t="s">
        <v>4</v>
      </c>
      <c r="F134" s="92"/>
      <c r="G134" s="145"/>
      <c r="H134" s="127">
        <v>0</v>
      </c>
      <c r="I134" s="127">
        <v>0</v>
      </c>
      <c r="J134" s="242">
        <v>0</v>
      </c>
      <c r="K134" s="85" t="s">
        <v>121</v>
      </c>
      <c r="L134" s="127">
        <f>I134-J134</f>
        <v>0</v>
      </c>
      <c r="M134" s="72"/>
      <c r="P134" s="2"/>
    </row>
    <row r="135" spans="1:16" s="86" customFormat="1" ht="25.5" outlineLevel="1">
      <c r="A135" s="93" t="s">
        <v>208</v>
      </c>
      <c r="B135" s="73" t="s">
        <v>0</v>
      </c>
      <c r="C135" s="73" t="s">
        <v>48</v>
      </c>
      <c r="D135" s="73" t="s">
        <v>228</v>
      </c>
      <c r="E135" s="73" t="s">
        <v>37</v>
      </c>
      <c r="F135" s="92"/>
      <c r="G135" s="145"/>
      <c r="H135" s="127">
        <v>0</v>
      </c>
      <c r="I135" s="127">
        <v>0</v>
      </c>
      <c r="J135" s="242">
        <v>-14594</v>
      </c>
      <c r="K135" s="96" t="s">
        <v>121</v>
      </c>
      <c r="L135" s="127">
        <f>I135-J135</f>
        <v>14594</v>
      </c>
      <c r="P135" s="2"/>
    </row>
    <row r="136" spans="1:16" s="97" customFormat="1" outlineLevel="2">
      <c r="A136" s="122" t="s">
        <v>178</v>
      </c>
      <c r="B136" s="7" t="s">
        <v>0</v>
      </c>
      <c r="C136" s="7" t="s">
        <v>48</v>
      </c>
      <c r="D136" s="7" t="s">
        <v>65</v>
      </c>
      <c r="E136" s="7" t="s">
        <v>1</v>
      </c>
      <c r="F136" s="5" t="s">
        <v>121</v>
      </c>
      <c r="G136" s="107" t="s">
        <v>121</v>
      </c>
      <c r="H136" s="125">
        <f>SUM(H137:H138)</f>
        <v>456575000</v>
      </c>
      <c r="I136" s="125">
        <f>SUM(I137:I138)</f>
        <v>71355914</v>
      </c>
      <c r="J136" s="241">
        <f t="shared" ref="J136:K136" si="58">SUM(J137:J138)</f>
        <v>71050545.129999995</v>
      </c>
      <c r="K136" s="236">
        <f t="shared" si="58"/>
        <v>0</v>
      </c>
      <c r="L136" s="125">
        <f>SUM(L137:L138)</f>
        <v>305368.87000000244</v>
      </c>
      <c r="P136" s="2"/>
    </row>
    <row r="137" spans="1:16" s="91" customFormat="1" outlineLevel="4">
      <c r="A137" s="93" t="s">
        <v>104</v>
      </c>
      <c r="B137" s="73" t="s">
        <v>0</v>
      </c>
      <c r="C137" s="73" t="s">
        <v>48</v>
      </c>
      <c r="D137" s="73" t="s">
        <v>65</v>
      </c>
      <c r="E137" s="73" t="s">
        <v>4</v>
      </c>
      <c r="F137" s="101" t="s">
        <v>121</v>
      </c>
      <c r="G137" s="144" t="s">
        <v>121</v>
      </c>
      <c r="H137" s="127">
        <v>3110400</v>
      </c>
      <c r="I137" s="127">
        <v>722879</v>
      </c>
      <c r="J137" s="242">
        <v>565268.93999999994</v>
      </c>
      <c r="K137" s="85" t="s">
        <v>121</v>
      </c>
      <c r="L137" s="127">
        <f t="shared" ref="L137:L138" si="59">I137-J137</f>
        <v>157610.06000000006</v>
      </c>
      <c r="M137" s="72"/>
      <c r="P137" s="2"/>
    </row>
    <row r="138" spans="1:16" s="86" customFormat="1" ht="25.5" outlineLevel="1">
      <c r="A138" s="93" t="s">
        <v>208</v>
      </c>
      <c r="B138" s="73" t="s">
        <v>0</v>
      </c>
      <c r="C138" s="73" t="s">
        <v>48</v>
      </c>
      <c r="D138" s="73" t="s">
        <v>65</v>
      </c>
      <c r="E138" s="73" t="s">
        <v>37</v>
      </c>
      <c r="F138" s="94" t="s">
        <v>121</v>
      </c>
      <c r="G138" s="143" t="s">
        <v>121</v>
      </c>
      <c r="H138" s="127">
        <v>453464600</v>
      </c>
      <c r="I138" s="127">
        <v>70633035</v>
      </c>
      <c r="J138" s="242">
        <v>70485276.189999998</v>
      </c>
      <c r="K138" s="96" t="s">
        <v>121</v>
      </c>
      <c r="L138" s="127">
        <f t="shared" si="59"/>
        <v>147758.81000000238</v>
      </c>
      <c r="P138" s="2"/>
    </row>
    <row r="139" spans="1:16" s="97" customFormat="1" ht="25.5" outlineLevel="2">
      <c r="A139" s="122" t="s">
        <v>179</v>
      </c>
      <c r="B139" s="7" t="s">
        <v>0</v>
      </c>
      <c r="C139" s="7" t="s">
        <v>48</v>
      </c>
      <c r="D139" s="7" t="s">
        <v>66</v>
      </c>
      <c r="E139" s="7" t="s">
        <v>1</v>
      </c>
      <c r="F139" s="5" t="s">
        <v>121</v>
      </c>
      <c r="G139" s="107" t="s">
        <v>121</v>
      </c>
      <c r="H139" s="125">
        <f>SUM(H140:H141)</f>
        <v>81409236</v>
      </c>
      <c r="I139" s="125">
        <f>SUM(I140:I141)</f>
        <v>12982370</v>
      </c>
      <c r="J139" s="241">
        <f t="shared" ref="J139:K139" si="60">SUM(J140:J141)</f>
        <v>12971493.75</v>
      </c>
      <c r="K139" s="236">
        <f t="shared" si="60"/>
        <v>0</v>
      </c>
      <c r="L139" s="125">
        <f>SUM(L140:L141)</f>
        <v>10876.25</v>
      </c>
      <c r="P139" s="2"/>
    </row>
    <row r="140" spans="1:16" s="91" customFormat="1" outlineLevel="4">
      <c r="A140" s="93" t="s">
        <v>104</v>
      </c>
      <c r="B140" s="73" t="s">
        <v>0</v>
      </c>
      <c r="C140" s="73" t="s">
        <v>48</v>
      </c>
      <c r="D140" s="73" t="s">
        <v>66</v>
      </c>
      <c r="E140" s="73" t="s">
        <v>4</v>
      </c>
      <c r="F140" s="101" t="s">
        <v>121</v>
      </c>
      <c r="G140" s="144" t="s">
        <v>121</v>
      </c>
      <c r="H140" s="127">
        <v>574164</v>
      </c>
      <c r="I140" s="127">
        <v>135869</v>
      </c>
      <c r="J140" s="242">
        <v>126709.75</v>
      </c>
      <c r="K140" s="85" t="s">
        <v>121</v>
      </c>
      <c r="L140" s="127">
        <f t="shared" ref="L140:L141" si="61">I140-J140</f>
        <v>9159.25</v>
      </c>
      <c r="M140" s="72"/>
      <c r="P140" s="2"/>
    </row>
    <row r="141" spans="1:16" s="86" customFormat="1" ht="25.5" outlineLevel="1">
      <c r="A141" s="93" t="s">
        <v>208</v>
      </c>
      <c r="B141" s="73" t="s">
        <v>0</v>
      </c>
      <c r="C141" s="73" t="s">
        <v>48</v>
      </c>
      <c r="D141" s="73" t="s">
        <v>66</v>
      </c>
      <c r="E141" s="73" t="s">
        <v>37</v>
      </c>
      <c r="F141" s="94" t="s">
        <v>121</v>
      </c>
      <c r="G141" s="143" t="s">
        <v>121</v>
      </c>
      <c r="H141" s="127">
        <v>80835072</v>
      </c>
      <c r="I141" s="127">
        <v>12846501</v>
      </c>
      <c r="J141" s="242">
        <v>12844784</v>
      </c>
      <c r="K141" s="96" t="s">
        <v>121</v>
      </c>
      <c r="L141" s="127">
        <f t="shared" si="61"/>
        <v>1717</v>
      </c>
      <c r="P141" s="2"/>
    </row>
    <row r="142" spans="1:16" s="135" customFormat="1" outlineLevel="4">
      <c r="A142" s="122" t="s">
        <v>180</v>
      </c>
      <c r="B142" s="7" t="s">
        <v>0</v>
      </c>
      <c r="C142" s="7" t="s">
        <v>48</v>
      </c>
      <c r="D142" s="7" t="s">
        <v>67</v>
      </c>
      <c r="E142" s="7" t="s">
        <v>1</v>
      </c>
      <c r="F142" s="5" t="s">
        <v>121</v>
      </c>
      <c r="G142" s="107" t="s">
        <v>121</v>
      </c>
      <c r="H142" s="125">
        <f>SUM(H143:H144)</f>
        <v>22878400</v>
      </c>
      <c r="I142" s="125">
        <f>SUM(I143:I144)</f>
        <v>3167341</v>
      </c>
      <c r="J142" s="241">
        <f t="shared" ref="J142:K142" si="62">SUM(J143:J144)</f>
        <v>3131188.15</v>
      </c>
      <c r="K142" s="236">
        <f t="shared" si="62"/>
        <v>0</v>
      </c>
      <c r="L142" s="125">
        <f>SUM(L143:L144)</f>
        <v>36152.85</v>
      </c>
      <c r="M142" s="95"/>
      <c r="P142" s="2"/>
    </row>
    <row r="143" spans="1:16" s="91" customFormat="1" outlineLevel="4">
      <c r="A143" s="93" t="s">
        <v>104</v>
      </c>
      <c r="B143" s="73" t="s">
        <v>0</v>
      </c>
      <c r="C143" s="73" t="s">
        <v>48</v>
      </c>
      <c r="D143" s="73" t="s">
        <v>67</v>
      </c>
      <c r="E143" s="73" t="s">
        <v>4</v>
      </c>
      <c r="F143" s="101" t="s">
        <v>121</v>
      </c>
      <c r="G143" s="144" t="s">
        <v>121</v>
      </c>
      <c r="H143" s="127">
        <v>149200</v>
      </c>
      <c r="I143" s="127">
        <v>41000</v>
      </c>
      <c r="J143" s="242">
        <v>36985.15</v>
      </c>
      <c r="K143" s="85" t="s">
        <v>121</v>
      </c>
      <c r="L143" s="127">
        <f t="shared" ref="L143:L144" si="63">I143-J143</f>
        <v>4014.8499999999985</v>
      </c>
      <c r="M143" s="72"/>
      <c r="P143" s="2"/>
    </row>
    <row r="144" spans="1:16" s="90" customFormat="1" ht="25.5" outlineLevel="4">
      <c r="A144" s="123" t="s">
        <v>208</v>
      </c>
      <c r="B144" s="73" t="s">
        <v>0</v>
      </c>
      <c r="C144" s="73" t="s">
        <v>48</v>
      </c>
      <c r="D144" s="73" t="s">
        <v>67</v>
      </c>
      <c r="E144" s="73" t="s">
        <v>37</v>
      </c>
      <c r="F144" s="92" t="s">
        <v>121</v>
      </c>
      <c r="G144" s="145" t="s">
        <v>121</v>
      </c>
      <c r="H144" s="126">
        <v>22729200</v>
      </c>
      <c r="I144" s="126">
        <v>3126341</v>
      </c>
      <c r="J144" s="243">
        <v>3094203</v>
      </c>
      <c r="K144" s="88" t="s">
        <v>121</v>
      </c>
      <c r="L144" s="127">
        <f t="shared" si="63"/>
        <v>32138</v>
      </c>
      <c r="M144" s="95"/>
      <c r="N144" s="95"/>
      <c r="P144" s="2"/>
    </row>
    <row r="145" spans="1:16" s="90" customFormat="1" ht="25.5" outlineLevel="4">
      <c r="A145" s="122" t="s">
        <v>181</v>
      </c>
      <c r="B145" s="7" t="s">
        <v>0</v>
      </c>
      <c r="C145" s="7" t="s">
        <v>48</v>
      </c>
      <c r="D145" s="7" t="s">
        <v>254</v>
      </c>
      <c r="E145" s="7" t="s">
        <v>1</v>
      </c>
      <c r="F145" s="5"/>
      <c r="G145" s="107"/>
      <c r="H145" s="125">
        <f>SUM(H146:H147)</f>
        <v>0</v>
      </c>
      <c r="I145" s="125">
        <f>SUM(I146:I147)</f>
        <v>0</v>
      </c>
      <c r="J145" s="241">
        <f t="shared" ref="J145:K145" si="64">SUM(J146:J147)</f>
        <v>0</v>
      </c>
      <c r="K145" s="236">
        <f t="shared" si="64"/>
        <v>0</v>
      </c>
      <c r="L145" s="125">
        <f>SUM(L146:L147)</f>
        <v>0</v>
      </c>
      <c r="M145" s="95"/>
      <c r="N145" s="95"/>
      <c r="P145" s="2"/>
    </row>
    <row r="146" spans="1:16" s="91" customFormat="1" outlineLevel="4">
      <c r="A146" s="93" t="s">
        <v>104</v>
      </c>
      <c r="B146" s="73" t="s">
        <v>0</v>
      </c>
      <c r="C146" s="73" t="s">
        <v>48</v>
      </c>
      <c r="D146" s="73" t="s">
        <v>254</v>
      </c>
      <c r="E146" s="73" t="s">
        <v>4</v>
      </c>
      <c r="F146" s="92"/>
      <c r="G146" s="145"/>
      <c r="H146" s="127">
        <v>0</v>
      </c>
      <c r="I146" s="127">
        <v>0</v>
      </c>
      <c r="J146" s="242">
        <v>0</v>
      </c>
      <c r="K146" s="119">
        <f>I146-J146</f>
        <v>0</v>
      </c>
      <c r="L146" s="127">
        <f t="shared" ref="L146:L147" si="65">I146-J146</f>
        <v>0</v>
      </c>
      <c r="M146" s="72"/>
      <c r="P146" s="2"/>
    </row>
    <row r="147" spans="1:16" s="86" customFormat="1" ht="25.5" outlineLevel="1">
      <c r="A147" s="93" t="s">
        <v>229</v>
      </c>
      <c r="B147" s="73" t="s">
        <v>0</v>
      </c>
      <c r="C147" s="73" t="s">
        <v>48</v>
      </c>
      <c r="D147" s="73" t="s">
        <v>254</v>
      </c>
      <c r="E147" s="73" t="s">
        <v>9</v>
      </c>
      <c r="F147" s="92"/>
      <c r="G147" s="145"/>
      <c r="H147" s="127">
        <v>0</v>
      </c>
      <c r="I147" s="127">
        <v>0</v>
      </c>
      <c r="J147" s="242">
        <v>0</v>
      </c>
      <c r="K147" s="119">
        <f t="shared" ref="K147" si="66">I147-J147</f>
        <v>0</v>
      </c>
      <c r="L147" s="127">
        <f t="shared" si="65"/>
        <v>0</v>
      </c>
      <c r="P147" s="2"/>
    </row>
    <row r="148" spans="1:16" s="86" customFormat="1" ht="25.5" outlineLevel="2">
      <c r="A148" s="122" t="s">
        <v>181</v>
      </c>
      <c r="B148" s="7" t="s">
        <v>0</v>
      </c>
      <c r="C148" s="7" t="s">
        <v>48</v>
      </c>
      <c r="D148" s="7" t="s">
        <v>68</v>
      </c>
      <c r="E148" s="7" t="s">
        <v>1</v>
      </c>
      <c r="F148" s="5" t="s">
        <v>121</v>
      </c>
      <c r="G148" s="107" t="s">
        <v>121</v>
      </c>
      <c r="H148" s="125">
        <f>SUM(H149:H150)</f>
        <v>94086350</v>
      </c>
      <c r="I148" s="125">
        <f>SUM(I149:I150)</f>
        <v>36999938</v>
      </c>
      <c r="J148" s="241">
        <f t="shared" ref="J148:K148" si="67">SUM(J149:J150)</f>
        <v>36841442.18</v>
      </c>
      <c r="K148" s="236">
        <f t="shared" si="67"/>
        <v>0</v>
      </c>
      <c r="L148" s="125">
        <f>SUM(L149:L150)</f>
        <v>158495.81999999881</v>
      </c>
      <c r="P148" s="2"/>
    </row>
    <row r="149" spans="1:16" s="91" customFormat="1" outlineLevel="4">
      <c r="A149" s="93" t="s">
        <v>104</v>
      </c>
      <c r="B149" s="73" t="s">
        <v>0</v>
      </c>
      <c r="C149" s="73" t="s">
        <v>48</v>
      </c>
      <c r="D149" s="73" t="s">
        <v>68</v>
      </c>
      <c r="E149" s="73" t="s">
        <v>4</v>
      </c>
      <c r="F149" s="101" t="s">
        <v>121</v>
      </c>
      <c r="G149" s="144" t="s">
        <v>121</v>
      </c>
      <c r="H149" s="127">
        <v>913100</v>
      </c>
      <c r="I149" s="127">
        <v>380231</v>
      </c>
      <c r="J149" s="242">
        <v>248534.39999999999</v>
      </c>
      <c r="K149" s="85" t="s">
        <v>121</v>
      </c>
      <c r="L149" s="127">
        <f t="shared" ref="L149:L150" si="68">I149-J149</f>
        <v>131696.6</v>
      </c>
      <c r="M149" s="72"/>
      <c r="P149" s="2"/>
    </row>
    <row r="150" spans="1:16" s="86" customFormat="1" ht="25.5" outlineLevel="2">
      <c r="A150" s="93" t="s">
        <v>205</v>
      </c>
      <c r="B150" s="73" t="s">
        <v>0</v>
      </c>
      <c r="C150" s="73" t="s">
        <v>48</v>
      </c>
      <c r="D150" s="73" t="s">
        <v>68</v>
      </c>
      <c r="E150" s="73" t="s">
        <v>9</v>
      </c>
      <c r="F150" s="101" t="s">
        <v>121</v>
      </c>
      <c r="G150" s="144" t="s">
        <v>121</v>
      </c>
      <c r="H150" s="127">
        <v>93173250</v>
      </c>
      <c r="I150" s="127">
        <v>36619707</v>
      </c>
      <c r="J150" s="242">
        <v>36592907.780000001</v>
      </c>
      <c r="K150" s="102" t="s">
        <v>121</v>
      </c>
      <c r="L150" s="127">
        <f t="shared" si="68"/>
        <v>26799.219999998808</v>
      </c>
      <c r="P150" s="2"/>
    </row>
    <row r="151" spans="1:16" s="86" customFormat="1" ht="38.25" outlineLevel="2">
      <c r="A151" s="122" t="s">
        <v>182</v>
      </c>
      <c r="B151" s="7" t="s">
        <v>0</v>
      </c>
      <c r="C151" s="7" t="s">
        <v>48</v>
      </c>
      <c r="D151" s="7" t="s">
        <v>69</v>
      </c>
      <c r="E151" s="7" t="s">
        <v>1</v>
      </c>
      <c r="F151" s="5" t="s">
        <v>121</v>
      </c>
      <c r="G151" s="107" t="s">
        <v>121</v>
      </c>
      <c r="H151" s="125">
        <f>SUM(H152:H153)</f>
        <v>7408400</v>
      </c>
      <c r="I151" s="125">
        <f>SUM(I152:I153)</f>
        <v>4061513</v>
      </c>
      <c r="J151" s="241">
        <f t="shared" ref="J151:K151" si="69">SUM(J152:J153)</f>
        <v>3939701.65</v>
      </c>
      <c r="K151" s="236">
        <f t="shared" si="69"/>
        <v>0</v>
      </c>
      <c r="L151" s="125">
        <f>SUM(L152:L153)</f>
        <v>121811.34999999996</v>
      </c>
      <c r="P151" s="2"/>
    </row>
    <row r="152" spans="1:16" s="91" customFormat="1" outlineLevel="4">
      <c r="A152" s="93" t="s">
        <v>104</v>
      </c>
      <c r="B152" s="73" t="s">
        <v>0</v>
      </c>
      <c r="C152" s="73" t="s">
        <v>48</v>
      </c>
      <c r="D152" s="73" t="s">
        <v>69</v>
      </c>
      <c r="E152" s="73" t="s">
        <v>4</v>
      </c>
      <c r="F152" s="101" t="s">
        <v>121</v>
      </c>
      <c r="G152" s="144" t="s">
        <v>121</v>
      </c>
      <c r="H152" s="127">
        <v>77950</v>
      </c>
      <c r="I152" s="127">
        <v>40993</v>
      </c>
      <c r="J152" s="242">
        <v>37152.36</v>
      </c>
      <c r="K152" s="102" t="s">
        <v>121</v>
      </c>
      <c r="L152" s="127">
        <f t="shared" ref="L152:L153" si="70">I152-J152</f>
        <v>3840.6399999999994</v>
      </c>
      <c r="M152" s="72"/>
      <c r="P152" s="2"/>
    </row>
    <row r="153" spans="1:16" s="90" customFormat="1" ht="25.5" outlineLevel="4">
      <c r="A153" s="93" t="s">
        <v>205</v>
      </c>
      <c r="B153" s="73" t="s">
        <v>0</v>
      </c>
      <c r="C153" s="73" t="s">
        <v>48</v>
      </c>
      <c r="D153" s="73" t="s">
        <v>69</v>
      </c>
      <c r="E153" s="73" t="s">
        <v>9</v>
      </c>
      <c r="F153" s="101" t="s">
        <v>121</v>
      </c>
      <c r="G153" s="144" t="s">
        <v>121</v>
      </c>
      <c r="H153" s="127">
        <v>7330450</v>
      </c>
      <c r="I153" s="127">
        <v>4020520</v>
      </c>
      <c r="J153" s="242">
        <v>3902549.29</v>
      </c>
      <c r="K153" s="102" t="s">
        <v>121</v>
      </c>
      <c r="L153" s="127">
        <f t="shared" si="70"/>
        <v>117970.70999999996</v>
      </c>
      <c r="M153" s="95"/>
      <c r="P153" s="2"/>
    </row>
    <row r="154" spans="1:16" s="135" customFormat="1" ht="38.25" outlineLevel="4">
      <c r="A154" s="122" t="s">
        <v>183</v>
      </c>
      <c r="B154" s="7" t="s">
        <v>0</v>
      </c>
      <c r="C154" s="7" t="s">
        <v>48</v>
      </c>
      <c r="D154" s="7" t="s">
        <v>230</v>
      </c>
      <c r="E154" s="7" t="s">
        <v>1</v>
      </c>
      <c r="F154" s="5"/>
      <c r="G154" s="107"/>
      <c r="H154" s="125">
        <f>SUM(H155:H156)</f>
        <v>0</v>
      </c>
      <c r="I154" s="125">
        <f>SUM(I155:I156)</f>
        <v>0</v>
      </c>
      <c r="J154" s="241">
        <f t="shared" ref="J154:K154" si="71">SUM(J155:J156)</f>
        <v>-10614</v>
      </c>
      <c r="K154" s="236">
        <f t="shared" si="71"/>
        <v>10614</v>
      </c>
      <c r="L154" s="125">
        <f>SUM(L155:L156)</f>
        <v>10614</v>
      </c>
      <c r="M154" s="95"/>
      <c r="P154" s="2"/>
    </row>
    <row r="155" spans="1:16" s="91" customFormat="1" outlineLevel="4">
      <c r="A155" s="93" t="s">
        <v>104</v>
      </c>
      <c r="B155" s="73" t="s">
        <v>0</v>
      </c>
      <c r="C155" s="73" t="s">
        <v>48</v>
      </c>
      <c r="D155" s="73" t="s">
        <v>230</v>
      </c>
      <c r="E155" s="73" t="s">
        <v>4</v>
      </c>
      <c r="F155" s="92"/>
      <c r="G155" s="145"/>
      <c r="H155" s="127">
        <v>0</v>
      </c>
      <c r="I155" s="127">
        <v>0</v>
      </c>
      <c r="J155" s="242">
        <v>0</v>
      </c>
      <c r="K155" s="119">
        <f t="shared" ref="K155:K156" si="72">I155-J155</f>
        <v>0</v>
      </c>
      <c r="L155" s="127">
        <f t="shared" ref="L155:L156" si="73">I155-J155</f>
        <v>0</v>
      </c>
      <c r="M155" s="72"/>
      <c r="P155" s="2"/>
    </row>
    <row r="156" spans="1:16" s="86" customFormat="1" ht="25.5" outlineLevel="2">
      <c r="A156" s="123" t="s">
        <v>229</v>
      </c>
      <c r="B156" s="73" t="s">
        <v>0</v>
      </c>
      <c r="C156" s="73" t="s">
        <v>48</v>
      </c>
      <c r="D156" s="73" t="s">
        <v>230</v>
      </c>
      <c r="E156" s="73" t="s">
        <v>37</v>
      </c>
      <c r="F156" s="92"/>
      <c r="G156" s="145"/>
      <c r="H156" s="126">
        <v>0</v>
      </c>
      <c r="I156" s="127">
        <v>0</v>
      </c>
      <c r="J156" s="242">
        <v>-10614</v>
      </c>
      <c r="K156" s="88">
        <f t="shared" si="72"/>
        <v>10614</v>
      </c>
      <c r="L156" s="127">
        <f t="shared" si="73"/>
        <v>10614</v>
      </c>
      <c r="P156" s="2"/>
    </row>
    <row r="157" spans="1:16" s="135" customFormat="1" ht="38.25" outlineLevel="4">
      <c r="A157" s="122" t="s">
        <v>183</v>
      </c>
      <c r="B157" s="7" t="s">
        <v>0</v>
      </c>
      <c r="C157" s="7" t="s">
        <v>48</v>
      </c>
      <c r="D157" s="7" t="s">
        <v>70</v>
      </c>
      <c r="E157" s="7" t="s">
        <v>1</v>
      </c>
      <c r="F157" s="5" t="s">
        <v>121</v>
      </c>
      <c r="G157" s="107" t="s">
        <v>121</v>
      </c>
      <c r="H157" s="125">
        <f>SUM(H158:H159)</f>
        <v>1001192100</v>
      </c>
      <c r="I157" s="125">
        <f>SUM(I158:I159)</f>
        <v>164531134</v>
      </c>
      <c r="J157" s="241">
        <f t="shared" ref="J157:K157" si="74">SUM(J158:J159)</f>
        <v>164347720.06</v>
      </c>
      <c r="K157" s="236">
        <f t="shared" si="74"/>
        <v>0</v>
      </c>
      <c r="L157" s="125">
        <f>SUM(L158:L159)</f>
        <v>183413.94000001077</v>
      </c>
      <c r="M157" s="95"/>
      <c r="P157" s="2"/>
    </row>
    <row r="158" spans="1:16" s="91" customFormat="1" outlineLevel="4">
      <c r="A158" s="93" t="s">
        <v>104</v>
      </c>
      <c r="B158" s="73" t="s">
        <v>0</v>
      </c>
      <c r="C158" s="73" t="s">
        <v>48</v>
      </c>
      <c r="D158" s="73" t="s">
        <v>70</v>
      </c>
      <c r="E158" s="73" t="s">
        <v>4</v>
      </c>
      <c r="F158" s="101" t="s">
        <v>121</v>
      </c>
      <c r="G158" s="144" t="s">
        <v>121</v>
      </c>
      <c r="H158" s="127">
        <v>4404900</v>
      </c>
      <c r="I158" s="127">
        <v>1046941</v>
      </c>
      <c r="J158" s="242">
        <v>921310.33</v>
      </c>
      <c r="K158" s="102" t="s">
        <v>121</v>
      </c>
      <c r="L158" s="127">
        <f t="shared" ref="L158:L159" si="75">I158-J158</f>
        <v>125630.67000000004</v>
      </c>
      <c r="M158" s="72"/>
      <c r="P158" s="2"/>
    </row>
    <row r="159" spans="1:16" s="86" customFormat="1" ht="25.5" outlineLevel="2">
      <c r="A159" s="123" t="s">
        <v>208</v>
      </c>
      <c r="B159" s="73" t="s">
        <v>0</v>
      </c>
      <c r="C159" s="73" t="s">
        <v>48</v>
      </c>
      <c r="D159" s="73" t="s">
        <v>70</v>
      </c>
      <c r="E159" s="73" t="s">
        <v>37</v>
      </c>
      <c r="F159" s="92" t="s">
        <v>121</v>
      </c>
      <c r="G159" s="145" t="s">
        <v>121</v>
      </c>
      <c r="H159" s="126">
        <v>996787200</v>
      </c>
      <c r="I159" s="126">
        <v>163484193</v>
      </c>
      <c r="J159" s="243">
        <v>163426409.72999999</v>
      </c>
      <c r="K159" s="88" t="s">
        <v>121</v>
      </c>
      <c r="L159" s="127">
        <f t="shared" si="75"/>
        <v>57783.270000010729</v>
      </c>
      <c r="P159" s="2"/>
    </row>
    <row r="160" spans="1:16" s="86" customFormat="1" ht="51" outlineLevel="1">
      <c r="A160" s="122" t="s">
        <v>184</v>
      </c>
      <c r="B160" s="7" t="s">
        <v>0</v>
      </c>
      <c r="C160" s="7" t="s">
        <v>48</v>
      </c>
      <c r="D160" s="7" t="s">
        <v>71</v>
      </c>
      <c r="E160" s="7" t="s">
        <v>1</v>
      </c>
      <c r="F160" s="5" t="s">
        <v>121</v>
      </c>
      <c r="G160" s="107" t="s">
        <v>121</v>
      </c>
      <c r="H160" s="125">
        <f>SUM(H161:H162)</f>
        <v>4939800</v>
      </c>
      <c r="I160" s="125">
        <f>SUM(I161:I162)</f>
        <v>2562358</v>
      </c>
      <c r="J160" s="241">
        <f t="shared" ref="J160:K160" si="76">SUM(J161:J162)</f>
        <v>2518683.16</v>
      </c>
      <c r="K160" s="236">
        <f t="shared" si="76"/>
        <v>0</v>
      </c>
      <c r="L160" s="125">
        <f>SUM(L161:L162)</f>
        <v>43674.839999999924</v>
      </c>
      <c r="P160" s="2"/>
    </row>
    <row r="161" spans="1:16" s="91" customFormat="1" outlineLevel="4">
      <c r="A161" s="93" t="s">
        <v>104</v>
      </c>
      <c r="B161" s="73" t="s">
        <v>0</v>
      </c>
      <c r="C161" s="73" t="s">
        <v>48</v>
      </c>
      <c r="D161" s="73" t="s">
        <v>71</v>
      </c>
      <c r="E161" s="73" t="s">
        <v>4</v>
      </c>
      <c r="F161" s="101" t="s">
        <v>121</v>
      </c>
      <c r="G161" s="144" t="s">
        <v>121</v>
      </c>
      <c r="H161" s="127">
        <v>39750</v>
      </c>
      <c r="I161" s="127">
        <v>17366</v>
      </c>
      <c r="J161" s="242">
        <v>9581.08</v>
      </c>
      <c r="K161" s="102" t="s">
        <v>121</v>
      </c>
      <c r="L161" s="127">
        <f t="shared" ref="L161:L162" si="77">I161-J161</f>
        <v>7784.92</v>
      </c>
      <c r="M161" s="72"/>
      <c r="P161" s="2"/>
    </row>
    <row r="162" spans="1:16" s="86" customFormat="1" ht="25.5" outlineLevel="2">
      <c r="A162" s="93" t="s">
        <v>205</v>
      </c>
      <c r="B162" s="73" t="s">
        <v>0</v>
      </c>
      <c r="C162" s="73" t="s">
        <v>48</v>
      </c>
      <c r="D162" s="73" t="s">
        <v>71</v>
      </c>
      <c r="E162" s="73" t="s">
        <v>9</v>
      </c>
      <c r="F162" s="101" t="s">
        <v>121</v>
      </c>
      <c r="G162" s="144" t="s">
        <v>121</v>
      </c>
      <c r="H162" s="127">
        <v>4900050</v>
      </c>
      <c r="I162" s="127">
        <v>2544992</v>
      </c>
      <c r="J162" s="242">
        <v>2509102.0800000001</v>
      </c>
      <c r="K162" s="85" t="s">
        <v>121</v>
      </c>
      <c r="L162" s="127">
        <f t="shared" si="77"/>
        <v>35889.919999999925</v>
      </c>
      <c r="P162" s="2"/>
    </row>
    <row r="163" spans="1:16" s="86" customFormat="1" ht="76.5" outlineLevel="2">
      <c r="A163" s="122" t="s">
        <v>185</v>
      </c>
      <c r="B163" s="7" t="s">
        <v>0</v>
      </c>
      <c r="C163" s="7" t="s">
        <v>48</v>
      </c>
      <c r="D163" s="7" t="s">
        <v>72</v>
      </c>
      <c r="E163" s="7" t="s">
        <v>1</v>
      </c>
      <c r="F163" s="5" t="s">
        <v>121</v>
      </c>
      <c r="G163" s="107" t="s">
        <v>121</v>
      </c>
      <c r="H163" s="125">
        <f>SUM(H164:H165)</f>
        <v>4810550</v>
      </c>
      <c r="I163" s="125">
        <f>SUM(I164:I165)</f>
        <v>3083526</v>
      </c>
      <c r="J163" s="241">
        <f t="shared" ref="J163:K163" si="78">SUM(J164:J165)</f>
        <v>2450309.92</v>
      </c>
      <c r="K163" s="236">
        <f t="shared" si="78"/>
        <v>0</v>
      </c>
      <c r="L163" s="125">
        <f>SUM(L164:L165)</f>
        <v>633216.07999999984</v>
      </c>
      <c r="P163" s="2"/>
    </row>
    <row r="164" spans="1:16" s="91" customFormat="1" outlineLevel="4">
      <c r="A164" s="93" t="s">
        <v>104</v>
      </c>
      <c r="B164" s="73" t="s">
        <v>0</v>
      </c>
      <c r="C164" s="73" t="s">
        <v>48</v>
      </c>
      <c r="D164" s="73" t="s">
        <v>72</v>
      </c>
      <c r="E164" s="73" t="s">
        <v>4</v>
      </c>
      <c r="F164" s="101" t="s">
        <v>121</v>
      </c>
      <c r="G164" s="144" t="s">
        <v>121</v>
      </c>
      <c r="H164" s="127">
        <v>96900</v>
      </c>
      <c r="I164" s="127">
        <v>19039</v>
      </c>
      <c r="J164" s="242">
        <v>8013.78</v>
      </c>
      <c r="K164" s="102" t="s">
        <v>121</v>
      </c>
      <c r="L164" s="127">
        <f t="shared" ref="L164:L165" si="79">I164-J164</f>
        <v>11025.220000000001</v>
      </c>
      <c r="M164" s="72"/>
      <c r="P164" s="2"/>
    </row>
    <row r="165" spans="1:16" s="86" customFormat="1" ht="25.5" outlineLevel="2">
      <c r="A165" s="93" t="s">
        <v>205</v>
      </c>
      <c r="B165" s="73" t="s">
        <v>0</v>
      </c>
      <c r="C165" s="73" t="s">
        <v>48</v>
      </c>
      <c r="D165" s="73" t="s">
        <v>72</v>
      </c>
      <c r="E165" s="73" t="s">
        <v>9</v>
      </c>
      <c r="F165" s="101" t="s">
        <v>121</v>
      </c>
      <c r="G165" s="144" t="s">
        <v>121</v>
      </c>
      <c r="H165" s="127">
        <v>4713650</v>
      </c>
      <c r="I165" s="127">
        <v>3064487</v>
      </c>
      <c r="J165" s="242">
        <v>2442296.14</v>
      </c>
      <c r="K165" s="102" t="s">
        <v>121</v>
      </c>
      <c r="L165" s="127">
        <f t="shared" si="79"/>
        <v>622190.85999999987</v>
      </c>
      <c r="P165" s="2"/>
    </row>
    <row r="166" spans="1:16" s="86" customFormat="1" ht="63.75" outlineLevel="1">
      <c r="A166" s="122" t="s">
        <v>186</v>
      </c>
      <c r="B166" s="7" t="s">
        <v>0</v>
      </c>
      <c r="C166" s="7" t="s">
        <v>48</v>
      </c>
      <c r="D166" s="7" t="s">
        <v>73</v>
      </c>
      <c r="E166" s="7" t="s">
        <v>1</v>
      </c>
      <c r="F166" s="5" t="s">
        <v>121</v>
      </c>
      <c r="G166" s="107" t="s">
        <v>121</v>
      </c>
      <c r="H166" s="125">
        <f>SUM(H167:H168)</f>
        <v>10050000</v>
      </c>
      <c r="I166" s="125">
        <f>SUM(I167:I168)</f>
        <v>6003996.1799999997</v>
      </c>
      <c r="J166" s="241">
        <f t="shared" ref="J166:K166" si="80">SUM(J167:J168)</f>
        <v>5994118.25</v>
      </c>
      <c r="K166" s="236">
        <f t="shared" si="80"/>
        <v>0</v>
      </c>
      <c r="L166" s="125">
        <f>SUM(L167:L168)</f>
        <v>9877.93</v>
      </c>
      <c r="P166" s="2"/>
    </row>
    <row r="167" spans="1:16" s="91" customFormat="1" outlineLevel="4">
      <c r="A167" s="93" t="s">
        <v>104</v>
      </c>
      <c r="B167" s="73" t="s">
        <v>0</v>
      </c>
      <c r="C167" s="73" t="s">
        <v>48</v>
      </c>
      <c r="D167" s="73" t="s">
        <v>73</v>
      </c>
      <c r="E167" s="73" t="s">
        <v>4</v>
      </c>
      <c r="F167" s="101" t="s">
        <v>121</v>
      </c>
      <c r="G167" s="144" t="s">
        <v>121</v>
      </c>
      <c r="H167" s="127">
        <v>50000</v>
      </c>
      <c r="I167" s="127">
        <v>29626.31</v>
      </c>
      <c r="J167" s="242">
        <v>19748.38</v>
      </c>
      <c r="K167" s="102" t="s">
        <v>121</v>
      </c>
      <c r="L167" s="127">
        <f t="shared" ref="L167:L168" si="81">I167-J167</f>
        <v>9877.93</v>
      </c>
      <c r="M167" s="72"/>
      <c r="P167" s="2"/>
    </row>
    <row r="168" spans="1:16" s="90" customFormat="1" ht="25.5" outlineLevel="4">
      <c r="A168" s="93" t="s">
        <v>208</v>
      </c>
      <c r="B168" s="73" t="s">
        <v>0</v>
      </c>
      <c r="C168" s="73" t="s">
        <v>48</v>
      </c>
      <c r="D168" s="73" t="s">
        <v>73</v>
      </c>
      <c r="E168" s="73">
        <v>321</v>
      </c>
      <c r="F168" s="101" t="s">
        <v>121</v>
      </c>
      <c r="G168" s="144" t="s">
        <v>121</v>
      </c>
      <c r="H168" s="127">
        <v>10000000</v>
      </c>
      <c r="I168" s="127">
        <v>5974369.8700000001</v>
      </c>
      <c r="J168" s="242">
        <v>5974369.8700000001</v>
      </c>
      <c r="K168" s="85" t="s">
        <v>121</v>
      </c>
      <c r="L168" s="127">
        <f t="shared" si="81"/>
        <v>0</v>
      </c>
      <c r="M168" s="120"/>
      <c r="N168" s="95"/>
      <c r="P168" s="2"/>
    </row>
    <row r="169" spans="1:16" s="90" customFormat="1" ht="25.5" outlineLevel="4">
      <c r="A169" s="122" t="s">
        <v>255</v>
      </c>
      <c r="B169" s="7" t="s">
        <v>0</v>
      </c>
      <c r="C169" s="7" t="s">
        <v>48</v>
      </c>
      <c r="D169" s="7" t="s">
        <v>256</v>
      </c>
      <c r="E169" s="7" t="s">
        <v>1</v>
      </c>
      <c r="F169" s="5"/>
      <c r="G169" s="107"/>
      <c r="H169" s="125">
        <f>SUM(H170:H171)</f>
        <v>0</v>
      </c>
      <c r="I169" s="125">
        <f>SUM(I170:I171)</f>
        <v>0</v>
      </c>
      <c r="J169" s="241">
        <f>SUM(J170:J171)</f>
        <v>-0.05</v>
      </c>
      <c r="K169" s="236">
        <f t="shared" ref="K169" si="82">SUM(K170:K171)</f>
        <v>0.05</v>
      </c>
      <c r="L169" s="125">
        <f>SUM(L170:L171)</f>
        <v>0.05</v>
      </c>
      <c r="M169" s="120"/>
      <c r="N169" s="95"/>
      <c r="P169" s="2"/>
    </row>
    <row r="170" spans="1:16" s="91" customFormat="1" ht="33.75" outlineLevel="4">
      <c r="A170" s="93" t="s">
        <v>104</v>
      </c>
      <c r="B170" s="73" t="s">
        <v>0</v>
      </c>
      <c r="C170" s="73" t="s">
        <v>48</v>
      </c>
      <c r="D170" s="73" t="s">
        <v>256</v>
      </c>
      <c r="E170" s="73" t="s">
        <v>4</v>
      </c>
      <c r="F170" s="124" t="s">
        <v>257</v>
      </c>
      <c r="G170" s="137" t="s">
        <v>272</v>
      </c>
      <c r="H170" s="127">
        <v>0</v>
      </c>
      <c r="I170" s="127">
        <v>0</v>
      </c>
      <c r="J170" s="242">
        <v>0</v>
      </c>
      <c r="K170" s="119">
        <f t="shared" ref="K170:K171" si="83">I170-J170</f>
        <v>0</v>
      </c>
      <c r="L170" s="127">
        <f t="shared" ref="L170:L171" si="84">I170-J170</f>
        <v>0</v>
      </c>
      <c r="M170" s="72"/>
      <c r="P170" s="2"/>
    </row>
    <row r="171" spans="1:16" s="86" customFormat="1" ht="33.75" outlineLevel="2">
      <c r="A171" s="93" t="s">
        <v>229</v>
      </c>
      <c r="B171" s="73" t="s">
        <v>0</v>
      </c>
      <c r="C171" s="73" t="s">
        <v>48</v>
      </c>
      <c r="D171" s="73" t="s">
        <v>256</v>
      </c>
      <c r="E171" s="73" t="s">
        <v>9</v>
      </c>
      <c r="F171" s="124" t="s">
        <v>257</v>
      </c>
      <c r="G171" s="137" t="s">
        <v>272</v>
      </c>
      <c r="H171" s="127">
        <v>0</v>
      </c>
      <c r="I171" s="127">
        <v>0</v>
      </c>
      <c r="J171" s="242">
        <v>-0.05</v>
      </c>
      <c r="K171" s="119">
        <f t="shared" si="83"/>
        <v>0.05</v>
      </c>
      <c r="L171" s="127">
        <f t="shared" si="84"/>
        <v>0.05</v>
      </c>
      <c r="P171" s="2"/>
    </row>
    <row r="172" spans="1:16" s="86" customFormat="1" ht="51" outlineLevel="2">
      <c r="A172" s="122" t="s">
        <v>187</v>
      </c>
      <c r="B172" s="7" t="s">
        <v>0</v>
      </c>
      <c r="C172" s="7" t="s">
        <v>48</v>
      </c>
      <c r="D172" s="7" t="s">
        <v>74</v>
      </c>
      <c r="E172" s="7" t="s">
        <v>1</v>
      </c>
      <c r="F172" s="5" t="s">
        <v>121</v>
      </c>
      <c r="G172" s="107" t="s">
        <v>121</v>
      </c>
      <c r="H172" s="125">
        <f>SUM(H173:H174)</f>
        <v>2015600</v>
      </c>
      <c r="I172" s="125">
        <f>SUM(I173:I174)</f>
        <v>411449.1</v>
      </c>
      <c r="J172" s="241">
        <f>SUM(J173:J174)</f>
        <v>385775.38</v>
      </c>
      <c r="K172" s="236">
        <f t="shared" ref="K172" si="85">SUM(K173:K174)</f>
        <v>0</v>
      </c>
      <c r="L172" s="125">
        <f>SUM(L173:L174)</f>
        <v>25673.719999999972</v>
      </c>
      <c r="P172" s="2"/>
    </row>
    <row r="173" spans="1:16" s="91" customFormat="1" ht="33.75" outlineLevel="4">
      <c r="A173" s="93" t="s">
        <v>104</v>
      </c>
      <c r="B173" s="73" t="s">
        <v>0</v>
      </c>
      <c r="C173" s="73" t="s">
        <v>48</v>
      </c>
      <c r="D173" s="73" t="s">
        <v>74</v>
      </c>
      <c r="E173" s="73" t="s">
        <v>4</v>
      </c>
      <c r="F173" s="124" t="s">
        <v>306</v>
      </c>
      <c r="G173" s="136" t="s">
        <v>272</v>
      </c>
      <c r="H173" s="127">
        <f>7000+12700</f>
        <v>19700</v>
      </c>
      <c r="I173" s="127">
        <v>3544.5</v>
      </c>
      <c r="J173" s="242">
        <v>2668.5</v>
      </c>
      <c r="K173" s="102" t="s">
        <v>121</v>
      </c>
      <c r="L173" s="127">
        <f t="shared" ref="L173:L174" si="86">I173-J173</f>
        <v>876</v>
      </c>
      <c r="M173" s="72"/>
      <c r="P173" s="2"/>
    </row>
    <row r="174" spans="1:16" s="86" customFormat="1" ht="33.75" outlineLevel="2">
      <c r="A174" s="93" t="s">
        <v>205</v>
      </c>
      <c r="B174" s="73" t="s">
        <v>0</v>
      </c>
      <c r="C174" s="73" t="s">
        <v>48</v>
      </c>
      <c r="D174" s="73" t="s">
        <v>74</v>
      </c>
      <c r="E174" s="73" t="s">
        <v>9</v>
      </c>
      <c r="F174" s="124" t="s">
        <v>306</v>
      </c>
      <c r="G174" s="136" t="s">
        <v>272</v>
      </c>
      <c r="H174" s="127">
        <f>636800+1359100</f>
        <v>1995900</v>
      </c>
      <c r="I174" s="127">
        <v>407904.6</v>
      </c>
      <c r="J174" s="242">
        <v>383106.88</v>
      </c>
      <c r="K174" s="102" t="s">
        <v>121</v>
      </c>
      <c r="L174" s="127">
        <f t="shared" si="86"/>
        <v>24797.719999999972</v>
      </c>
      <c r="P174" s="2"/>
    </row>
    <row r="175" spans="1:16" s="86" customFormat="1" ht="25.5" outlineLevel="2">
      <c r="A175" s="122" t="s">
        <v>188</v>
      </c>
      <c r="B175" s="7" t="s">
        <v>0</v>
      </c>
      <c r="C175" s="7" t="s">
        <v>48</v>
      </c>
      <c r="D175" s="7" t="s">
        <v>75</v>
      </c>
      <c r="E175" s="7" t="s">
        <v>1</v>
      </c>
      <c r="F175" s="5" t="s">
        <v>121</v>
      </c>
      <c r="G175" s="107" t="s">
        <v>121</v>
      </c>
      <c r="H175" s="125">
        <f>SUM(H176:H177)</f>
        <v>60994450</v>
      </c>
      <c r="I175" s="125">
        <f>SUM(I176:I177)</f>
        <v>8477156</v>
      </c>
      <c r="J175" s="241">
        <f t="shared" ref="J175:K175" si="87">SUM(J176:J177)</f>
        <v>8396954.709999999</v>
      </c>
      <c r="K175" s="236">
        <f t="shared" si="87"/>
        <v>0</v>
      </c>
      <c r="L175" s="125">
        <f>SUM(L176:L177)</f>
        <v>80201.29000000027</v>
      </c>
      <c r="P175" s="2"/>
    </row>
    <row r="176" spans="1:16" s="91" customFormat="1" outlineLevel="4">
      <c r="A176" s="93" t="s">
        <v>104</v>
      </c>
      <c r="B176" s="73" t="s">
        <v>0</v>
      </c>
      <c r="C176" s="73" t="s">
        <v>48</v>
      </c>
      <c r="D176" s="73" t="s">
        <v>75</v>
      </c>
      <c r="E176" s="73" t="s">
        <v>4</v>
      </c>
      <c r="F176" s="101" t="s">
        <v>121</v>
      </c>
      <c r="G176" s="144" t="s">
        <v>121</v>
      </c>
      <c r="H176" s="127">
        <v>543200</v>
      </c>
      <c r="I176" s="127">
        <v>43244</v>
      </c>
      <c r="J176" s="242">
        <v>35477.74</v>
      </c>
      <c r="K176" s="102" t="s">
        <v>121</v>
      </c>
      <c r="L176" s="127">
        <f t="shared" ref="L176:L177" si="88">I176-J176</f>
        <v>7766.260000000002</v>
      </c>
      <c r="M176" s="72"/>
      <c r="P176" s="2"/>
    </row>
    <row r="177" spans="1:16" s="91" customFormat="1" ht="25.5" outlineLevel="4">
      <c r="A177" s="93" t="s">
        <v>205</v>
      </c>
      <c r="B177" s="73" t="s">
        <v>0</v>
      </c>
      <c r="C177" s="73" t="s">
        <v>48</v>
      </c>
      <c r="D177" s="73" t="s">
        <v>75</v>
      </c>
      <c r="E177" s="73" t="s">
        <v>9</v>
      </c>
      <c r="F177" s="101" t="s">
        <v>121</v>
      </c>
      <c r="G177" s="144" t="s">
        <v>121</v>
      </c>
      <c r="H177" s="127">
        <v>60451250</v>
      </c>
      <c r="I177" s="127">
        <v>8433912</v>
      </c>
      <c r="J177" s="242">
        <v>8361476.9699999997</v>
      </c>
      <c r="K177" s="102" t="s">
        <v>121</v>
      </c>
      <c r="L177" s="127">
        <f t="shared" si="88"/>
        <v>72435.030000000261</v>
      </c>
      <c r="M177" s="72"/>
      <c r="P177" s="2"/>
    </row>
    <row r="178" spans="1:16" s="90" customFormat="1" ht="38.25" outlineLevel="4">
      <c r="A178" s="122" t="s">
        <v>247</v>
      </c>
      <c r="B178" s="7" t="s">
        <v>0</v>
      </c>
      <c r="C178" s="7" t="s">
        <v>48</v>
      </c>
      <c r="D178" s="7" t="s">
        <v>248</v>
      </c>
      <c r="E178" s="7" t="s">
        <v>1</v>
      </c>
      <c r="F178" s="5"/>
      <c r="G178" s="107"/>
      <c r="H178" s="125">
        <f>SUM(H180:H182)</f>
        <v>0</v>
      </c>
      <c r="I178" s="125">
        <f>SUM(I179:I182)</f>
        <v>0</v>
      </c>
      <c r="J178" s="241">
        <f>SUM(J179:J182)</f>
        <v>-86788.62</v>
      </c>
      <c r="K178" s="236">
        <f t="shared" ref="K178" si="89">SUM(K179:K182)</f>
        <v>74907.11</v>
      </c>
      <c r="L178" s="125">
        <f>SUM(L179:L182)</f>
        <v>86788.62</v>
      </c>
      <c r="M178" s="95"/>
      <c r="N178" s="95"/>
      <c r="P178" s="2"/>
    </row>
    <row r="179" spans="1:16" s="90" customFormat="1" ht="33.75" outlineLevel="4">
      <c r="A179" s="93" t="s">
        <v>229</v>
      </c>
      <c r="B179" s="73" t="s">
        <v>0</v>
      </c>
      <c r="C179" s="73" t="s">
        <v>48</v>
      </c>
      <c r="D179" s="73" t="s">
        <v>248</v>
      </c>
      <c r="E179" s="73">
        <v>313</v>
      </c>
      <c r="F179" s="131" t="s">
        <v>309</v>
      </c>
      <c r="G179" s="137"/>
      <c r="H179" s="127">
        <v>0</v>
      </c>
      <c r="I179" s="127">
        <v>0</v>
      </c>
      <c r="J179" s="242">
        <v>-11881.51</v>
      </c>
      <c r="K179" s="87"/>
      <c r="L179" s="127">
        <f t="shared" ref="L179:L182" si="90">I179-J179</f>
        <v>11881.51</v>
      </c>
      <c r="M179" s="95"/>
      <c r="N179" s="95"/>
      <c r="P179" s="2"/>
    </row>
    <row r="180" spans="1:16" s="90" customFormat="1" ht="33.75" outlineLevel="4">
      <c r="A180" s="93" t="s">
        <v>210</v>
      </c>
      <c r="B180" s="73" t="s">
        <v>0</v>
      </c>
      <c r="C180" s="73" t="s">
        <v>48</v>
      </c>
      <c r="D180" s="73" t="s">
        <v>248</v>
      </c>
      <c r="E180" s="73" t="s">
        <v>19</v>
      </c>
      <c r="F180" s="131" t="s">
        <v>249</v>
      </c>
      <c r="G180" s="137" t="s">
        <v>272</v>
      </c>
      <c r="H180" s="127">
        <v>0</v>
      </c>
      <c r="I180" s="127">
        <v>0</v>
      </c>
      <c r="J180" s="242">
        <v>0</v>
      </c>
      <c r="K180" s="119">
        <f t="shared" ref="K180:K181" si="91">I180-J180</f>
        <v>0</v>
      </c>
      <c r="L180" s="127">
        <f t="shared" si="90"/>
        <v>0</v>
      </c>
      <c r="M180" s="95"/>
      <c r="N180" s="95"/>
      <c r="P180" s="2"/>
    </row>
    <row r="181" spans="1:16" s="91" customFormat="1" ht="33.75" outlineLevel="4">
      <c r="A181" s="93" t="s">
        <v>104</v>
      </c>
      <c r="B181" s="73" t="s">
        <v>0</v>
      </c>
      <c r="C181" s="73" t="s">
        <v>48</v>
      </c>
      <c r="D181" s="73" t="s">
        <v>248</v>
      </c>
      <c r="E181" s="73" t="s">
        <v>4</v>
      </c>
      <c r="F181" s="131" t="s">
        <v>249</v>
      </c>
      <c r="G181" s="137" t="s">
        <v>272</v>
      </c>
      <c r="H181" s="127">
        <v>0</v>
      </c>
      <c r="I181" s="127">
        <v>0</v>
      </c>
      <c r="J181" s="242">
        <v>0</v>
      </c>
      <c r="K181" s="119">
        <f t="shared" si="91"/>
        <v>0</v>
      </c>
      <c r="L181" s="127">
        <f t="shared" si="90"/>
        <v>0</v>
      </c>
      <c r="M181" s="72"/>
      <c r="P181" s="2"/>
    </row>
    <row r="182" spans="1:16" s="86" customFormat="1" ht="33.75" outlineLevel="2">
      <c r="A182" s="93" t="s">
        <v>229</v>
      </c>
      <c r="B182" s="73" t="s">
        <v>0</v>
      </c>
      <c r="C182" s="73" t="s">
        <v>48</v>
      </c>
      <c r="D182" s="73" t="s">
        <v>248</v>
      </c>
      <c r="E182" s="73">
        <v>321</v>
      </c>
      <c r="F182" s="131" t="s">
        <v>249</v>
      </c>
      <c r="G182" s="137" t="s">
        <v>272</v>
      </c>
      <c r="H182" s="127">
        <v>0</v>
      </c>
      <c r="I182" s="127">
        <v>0</v>
      </c>
      <c r="J182" s="242">
        <v>-74907.11</v>
      </c>
      <c r="K182" s="119">
        <f>I182-J182</f>
        <v>74907.11</v>
      </c>
      <c r="L182" s="127">
        <f t="shared" si="90"/>
        <v>74907.11</v>
      </c>
      <c r="P182" s="2"/>
    </row>
    <row r="183" spans="1:16" s="86" customFormat="1" outlineLevel="1">
      <c r="A183" s="122" t="s">
        <v>161</v>
      </c>
      <c r="B183" s="7" t="s">
        <v>0</v>
      </c>
      <c r="C183" s="7" t="s">
        <v>48</v>
      </c>
      <c r="D183" s="7" t="s">
        <v>38</v>
      </c>
      <c r="E183" s="7" t="s">
        <v>1</v>
      </c>
      <c r="F183" s="5" t="s">
        <v>121</v>
      </c>
      <c r="G183" s="107" t="s">
        <v>121</v>
      </c>
      <c r="H183" s="125">
        <f>SUM(H184:H186)</f>
        <v>412466000</v>
      </c>
      <c r="I183" s="125">
        <f>SUM(I184:I186)</f>
        <v>47614934.899999999</v>
      </c>
      <c r="J183" s="241">
        <f t="shared" ref="J183:K183" si="92">SUM(J184:J186)</f>
        <v>46668028.520000003</v>
      </c>
      <c r="K183" s="236">
        <f t="shared" si="92"/>
        <v>0</v>
      </c>
      <c r="L183" s="125">
        <f>SUM(L184:L186)</f>
        <v>946906.37999999675</v>
      </c>
      <c r="P183" s="2"/>
    </row>
    <row r="184" spans="1:16" s="86" customFormat="1" ht="33.75" outlineLevel="2">
      <c r="A184" s="93" t="s">
        <v>210</v>
      </c>
      <c r="B184" s="73" t="s">
        <v>0</v>
      </c>
      <c r="C184" s="73" t="s">
        <v>48</v>
      </c>
      <c r="D184" s="73" t="s">
        <v>38</v>
      </c>
      <c r="E184" s="73" t="s">
        <v>19</v>
      </c>
      <c r="F184" s="131" t="s">
        <v>277</v>
      </c>
      <c r="G184" s="137" t="s">
        <v>272</v>
      </c>
      <c r="H184" s="127">
        <v>6068630</v>
      </c>
      <c r="I184" s="127">
        <v>268700</v>
      </c>
      <c r="J184" s="242">
        <v>140362.23999999999</v>
      </c>
      <c r="K184" s="102" t="s">
        <v>121</v>
      </c>
      <c r="L184" s="127">
        <f t="shared" ref="L184:L186" si="93">I184-J184</f>
        <v>128337.76000000001</v>
      </c>
      <c r="P184" s="2"/>
    </row>
    <row r="185" spans="1:16" s="135" customFormat="1" ht="33.75" outlineLevel="4">
      <c r="A185" s="93" t="s">
        <v>104</v>
      </c>
      <c r="B185" s="73" t="s">
        <v>0</v>
      </c>
      <c r="C185" s="73" t="s">
        <v>48</v>
      </c>
      <c r="D185" s="73" t="s">
        <v>38</v>
      </c>
      <c r="E185" s="73" t="s">
        <v>4</v>
      </c>
      <c r="F185" s="131" t="s">
        <v>277</v>
      </c>
      <c r="G185" s="137" t="s">
        <v>272</v>
      </c>
      <c r="H185" s="127">
        <v>3391570</v>
      </c>
      <c r="I185" s="127">
        <v>176134.9</v>
      </c>
      <c r="J185" s="242">
        <v>83657.259999999995</v>
      </c>
      <c r="K185" s="85" t="s">
        <v>121</v>
      </c>
      <c r="L185" s="127">
        <f t="shared" si="93"/>
        <v>92477.64</v>
      </c>
      <c r="M185" s="95"/>
      <c r="P185" s="2"/>
    </row>
    <row r="186" spans="1:16" s="91" customFormat="1" ht="33.75" outlineLevel="4">
      <c r="A186" s="93" t="s">
        <v>205</v>
      </c>
      <c r="B186" s="73" t="s">
        <v>0</v>
      </c>
      <c r="C186" s="73" t="s">
        <v>48</v>
      </c>
      <c r="D186" s="73" t="s">
        <v>38</v>
      </c>
      <c r="E186" s="73" t="s">
        <v>9</v>
      </c>
      <c r="F186" s="131" t="s">
        <v>277</v>
      </c>
      <c r="G186" s="137" t="s">
        <v>272</v>
      </c>
      <c r="H186" s="127">
        <v>403005800</v>
      </c>
      <c r="I186" s="127">
        <v>47170100</v>
      </c>
      <c r="J186" s="242">
        <v>46444009.020000003</v>
      </c>
      <c r="K186" s="102" t="s">
        <v>121</v>
      </c>
      <c r="L186" s="127">
        <f t="shared" si="93"/>
        <v>726090.97999999672</v>
      </c>
      <c r="M186" s="72"/>
      <c r="P186" s="2"/>
    </row>
    <row r="187" spans="1:16" s="91" customFormat="1" outlineLevel="4">
      <c r="A187" s="122" t="s">
        <v>265</v>
      </c>
      <c r="B187" s="7">
        <v>148</v>
      </c>
      <c r="C187" s="7">
        <v>1003</v>
      </c>
      <c r="D187" s="7">
        <v>9990020680</v>
      </c>
      <c r="E187" s="7" t="s">
        <v>1</v>
      </c>
      <c r="F187" s="5"/>
      <c r="G187" s="107"/>
      <c r="H187" s="125">
        <f>SUM(H188:H188)</f>
        <v>62870000</v>
      </c>
      <c r="I187" s="125">
        <f>SUM(I188:I188)</f>
        <v>62870000</v>
      </c>
      <c r="J187" s="241">
        <f>SUM(J188:J188)</f>
        <v>47260000</v>
      </c>
      <c r="K187" s="236">
        <f t="shared" ref="K187" si="94">SUM(K188:K188)</f>
        <v>15610000</v>
      </c>
      <c r="L187" s="125">
        <f>SUM(L188:L188)</f>
        <v>15610000</v>
      </c>
      <c r="M187" s="72"/>
      <c r="P187" s="2"/>
    </row>
    <row r="188" spans="1:16" s="90" customFormat="1" ht="16.5" customHeight="1" outlineLevel="4">
      <c r="A188" s="93" t="s">
        <v>205</v>
      </c>
      <c r="B188" s="73">
        <v>148</v>
      </c>
      <c r="C188" s="73">
        <v>1003</v>
      </c>
      <c r="D188" s="73">
        <v>9990020680</v>
      </c>
      <c r="E188" s="73">
        <v>321</v>
      </c>
      <c r="F188" s="99"/>
      <c r="G188" s="73"/>
      <c r="H188" s="127">
        <v>62870000</v>
      </c>
      <c r="I188" s="127">
        <v>62870000</v>
      </c>
      <c r="J188" s="242">
        <v>47260000</v>
      </c>
      <c r="K188" s="119">
        <f>I188-J188</f>
        <v>15610000</v>
      </c>
      <c r="L188" s="126">
        <f t="shared" ref="L188" si="95">I188-J188</f>
        <v>15610000</v>
      </c>
      <c r="M188" s="95"/>
      <c r="N188" s="95"/>
      <c r="P188" s="2"/>
    </row>
    <row r="189" spans="1:16" s="91" customFormat="1" ht="41.25" customHeight="1" outlineLevel="4">
      <c r="A189" s="164" t="s">
        <v>307</v>
      </c>
      <c r="B189" s="158" t="s">
        <v>0</v>
      </c>
      <c r="C189" s="158" t="s">
        <v>76</v>
      </c>
      <c r="D189" s="158" t="s">
        <v>288</v>
      </c>
      <c r="E189" s="159" t="s">
        <v>1</v>
      </c>
      <c r="F189" s="160"/>
      <c r="G189" s="160"/>
      <c r="H189" s="165">
        <f>SUM(H190)</f>
        <v>0</v>
      </c>
      <c r="I189" s="165">
        <f>SUM(I190)</f>
        <v>0</v>
      </c>
      <c r="J189" s="166">
        <f>SUM(J190)</f>
        <v>0</v>
      </c>
      <c r="K189" s="237">
        <f t="shared" ref="K189" si="96">SUM(K190)</f>
        <v>0</v>
      </c>
      <c r="L189" s="166">
        <f>SUM(L190)</f>
        <v>0</v>
      </c>
      <c r="M189" s="72"/>
      <c r="P189" s="2"/>
    </row>
    <row r="190" spans="1:16" s="90" customFormat="1" ht="25.5" outlineLevel="4">
      <c r="A190" s="167" t="s">
        <v>229</v>
      </c>
      <c r="B190" s="161" t="s">
        <v>0</v>
      </c>
      <c r="C190" s="161" t="s">
        <v>76</v>
      </c>
      <c r="D190" s="162" t="s">
        <v>288</v>
      </c>
      <c r="E190" s="162" t="s">
        <v>37</v>
      </c>
      <c r="F190" s="161"/>
      <c r="G190" s="161"/>
      <c r="H190" s="168">
        <v>0</v>
      </c>
      <c r="I190" s="169">
        <v>0</v>
      </c>
      <c r="J190" s="242">
        <v>0</v>
      </c>
      <c r="K190" s="163">
        <f t="shared" ref="K190" si="97">I190-J190</f>
        <v>0</v>
      </c>
      <c r="L190" s="127">
        <f>I190-J190</f>
        <v>0</v>
      </c>
      <c r="M190" s="95"/>
      <c r="N190" s="95"/>
      <c r="P190" s="2"/>
    </row>
    <row r="191" spans="1:16" s="91" customFormat="1" ht="51" outlineLevel="4">
      <c r="A191" s="122" t="s">
        <v>189</v>
      </c>
      <c r="B191" s="7" t="s">
        <v>0</v>
      </c>
      <c r="C191" s="7" t="s">
        <v>76</v>
      </c>
      <c r="D191" s="7" t="s">
        <v>77</v>
      </c>
      <c r="E191" s="7" t="s">
        <v>1</v>
      </c>
      <c r="F191" s="5" t="s">
        <v>121</v>
      </c>
      <c r="G191" s="107" t="s">
        <v>121</v>
      </c>
      <c r="H191" s="125">
        <f>SUM(H192)</f>
        <v>5205827100</v>
      </c>
      <c r="I191" s="125">
        <f>SUM(I192)</f>
        <v>866666800</v>
      </c>
      <c r="J191" s="241">
        <f t="shared" ref="J191:K191" si="98">SUM(J192)</f>
        <v>866666800</v>
      </c>
      <c r="K191" s="236">
        <f t="shared" si="98"/>
        <v>0</v>
      </c>
      <c r="L191" s="125">
        <f>SUM(L192)</f>
        <v>0</v>
      </c>
      <c r="M191" s="72"/>
      <c r="P191" s="2"/>
    </row>
    <row r="192" spans="1:16" s="90" customFormat="1" outlineLevel="4">
      <c r="A192" s="93" t="s">
        <v>122</v>
      </c>
      <c r="B192" s="73" t="s">
        <v>0</v>
      </c>
      <c r="C192" s="73" t="s">
        <v>76</v>
      </c>
      <c r="D192" s="73" t="s">
        <v>77</v>
      </c>
      <c r="E192" s="73" t="s">
        <v>78</v>
      </c>
      <c r="F192" s="101" t="s">
        <v>121</v>
      </c>
      <c r="G192" s="144" t="s">
        <v>121</v>
      </c>
      <c r="H192" s="127">
        <v>5205827100</v>
      </c>
      <c r="I192" s="127">
        <v>866666800</v>
      </c>
      <c r="J192" s="242">
        <v>866666800</v>
      </c>
      <c r="K192" s="85" t="s">
        <v>121</v>
      </c>
      <c r="L192" s="127">
        <f>I192-J192</f>
        <v>0</v>
      </c>
      <c r="M192" s="95"/>
      <c r="N192" s="95"/>
      <c r="P192" s="2"/>
    </row>
    <row r="193" spans="1:16" s="135" customFormat="1" ht="89.25" outlineLevel="4">
      <c r="A193" s="122" t="s">
        <v>190</v>
      </c>
      <c r="B193" s="7" t="s">
        <v>0</v>
      </c>
      <c r="C193" s="7" t="s">
        <v>76</v>
      </c>
      <c r="D193" s="7" t="s">
        <v>79</v>
      </c>
      <c r="E193" s="7" t="s">
        <v>1</v>
      </c>
      <c r="F193" s="5" t="s">
        <v>121</v>
      </c>
      <c r="G193" s="107" t="s">
        <v>121</v>
      </c>
      <c r="H193" s="125">
        <f>SUM(H194)</f>
        <v>84900</v>
      </c>
      <c r="I193" s="125">
        <f>SUM(I194)</f>
        <v>0</v>
      </c>
      <c r="J193" s="241">
        <f t="shared" ref="J193:K193" si="99">SUM(J194)</f>
        <v>0</v>
      </c>
      <c r="K193" s="236">
        <f t="shared" si="99"/>
        <v>0</v>
      </c>
      <c r="L193" s="125">
        <f>SUM(L194)</f>
        <v>0</v>
      </c>
      <c r="M193" s="95"/>
      <c r="P193" s="2"/>
    </row>
    <row r="194" spans="1:16" s="91" customFormat="1" ht="33.75" outlineLevel="4">
      <c r="A194" s="93" t="s">
        <v>215</v>
      </c>
      <c r="B194" s="73" t="s">
        <v>0</v>
      </c>
      <c r="C194" s="73" t="s">
        <v>76</v>
      </c>
      <c r="D194" s="73" t="s">
        <v>79</v>
      </c>
      <c r="E194" s="73" t="s">
        <v>80</v>
      </c>
      <c r="F194" s="124" t="s">
        <v>299</v>
      </c>
      <c r="G194" s="136" t="s">
        <v>272</v>
      </c>
      <c r="H194" s="127">
        <v>84900</v>
      </c>
      <c r="I194" s="127">
        <v>0</v>
      </c>
      <c r="J194" s="242">
        <v>0</v>
      </c>
      <c r="K194" s="85" t="s">
        <v>121</v>
      </c>
      <c r="L194" s="127">
        <f>I194-J194</f>
        <v>0</v>
      </c>
      <c r="M194" s="72"/>
      <c r="P194" s="2"/>
    </row>
    <row r="195" spans="1:16" s="86" customFormat="1" ht="38.25" outlineLevel="2">
      <c r="A195" s="122" t="s">
        <v>233</v>
      </c>
      <c r="B195" s="7" t="s">
        <v>0</v>
      </c>
      <c r="C195" s="7" t="s">
        <v>76</v>
      </c>
      <c r="D195" s="7" t="s">
        <v>234</v>
      </c>
      <c r="E195" s="7" t="s">
        <v>1</v>
      </c>
      <c r="F195" s="5"/>
      <c r="G195" s="107"/>
      <c r="H195" s="125">
        <f>SUM(H196:H197)</f>
        <v>0</v>
      </c>
      <c r="I195" s="125">
        <f>SUM(I196:I197)</f>
        <v>0</v>
      </c>
      <c r="J195" s="241">
        <f t="shared" ref="J195:K195" si="100">SUM(J196:J197)</f>
        <v>-1043.6500000000001</v>
      </c>
      <c r="K195" s="236">
        <f t="shared" si="100"/>
        <v>1043.6500000000001</v>
      </c>
      <c r="L195" s="125">
        <f>SUM(L196:L197)</f>
        <v>1043.6500000000001</v>
      </c>
      <c r="P195" s="2"/>
    </row>
    <row r="196" spans="1:16" s="135" customFormat="1" outlineLevel="4">
      <c r="A196" s="93" t="s">
        <v>104</v>
      </c>
      <c r="B196" s="73" t="s">
        <v>0</v>
      </c>
      <c r="C196" s="73" t="s">
        <v>76</v>
      </c>
      <c r="D196" s="73" t="s">
        <v>234</v>
      </c>
      <c r="E196" s="73" t="s">
        <v>4</v>
      </c>
      <c r="F196" s="92"/>
      <c r="G196" s="145"/>
      <c r="H196" s="127">
        <v>0</v>
      </c>
      <c r="I196" s="127">
        <v>0</v>
      </c>
      <c r="J196" s="242">
        <v>0</v>
      </c>
      <c r="K196" s="119">
        <f t="shared" ref="K196:K197" si="101">I196-J196</f>
        <v>0</v>
      </c>
      <c r="L196" s="126">
        <f t="shared" ref="L196:L197" si="102">I196-J196</f>
        <v>0</v>
      </c>
      <c r="M196" s="95"/>
      <c r="P196" s="2"/>
    </row>
    <row r="197" spans="1:16" s="91" customFormat="1" ht="25.5" outlineLevel="4">
      <c r="A197" s="123" t="s">
        <v>208</v>
      </c>
      <c r="B197" s="73" t="s">
        <v>0</v>
      </c>
      <c r="C197" s="73" t="s">
        <v>76</v>
      </c>
      <c r="D197" s="73" t="s">
        <v>234</v>
      </c>
      <c r="E197" s="73" t="s">
        <v>37</v>
      </c>
      <c r="F197" s="92"/>
      <c r="G197" s="145"/>
      <c r="H197" s="126">
        <v>0</v>
      </c>
      <c r="I197" s="126">
        <v>0</v>
      </c>
      <c r="J197" s="243">
        <v>-1043.6500000000001</v>
      </c>
      <c r="K197" s="88">
        <f t="shared" si="101"/>
        <v>1043.6500000000001</v>
      </c>
      <c r="L197" s="127">
        <f t="shared" si="102"/>
        <v>1043.6500000000001</v>
      </c>
      <c r="M197" s="72"/>
      <c r="P197" s="2"/>
    </row>
    <row r="198" spans="1:16" s="90" customFormat="1" outlineLevel="4">
      <c r="A198" s="122" t="s">
        <v>191</v>
      </c>
      <c r="B198" s="7" t="s">
        <v>0</v>
      </c>
      <c r="C198" s="7" t="s">
        <v>76</v>
      </c>
      <c r="D198" s="7" t="s">
        <v>81</v>
      </c>
      <c r="E198" s="7" t="s">
        <v>1</v>
      </c>
      <c r="F198" s="5" t="s">
        <v>121</v>
      </c>
      <c r="G198" s="107" t="s">
        <v>121</v>
      </c>
      <c r="H198" s="125">
        <f>SUM(H199:H200)</f>
        <v>84868800</v>
      </c>
      <c r="I198" s="125">
        <f>SUM(I199:I200)</f>
        <v>12431856.84</v>
      </c>
      <c r="J198" s="241">
        <f t="shared" ref="J198:K198" si="103">SUM(J199:J200)</f>
        <v>12375309.16</v>
      </c>
      <c r="K198" s="236">
        <f t="shared" si="103"/>
        <v>0</v>
      </c>
      <c r="L198" s="125">
        <f>SUM(L199:L200)</f>
        <v>56547.68</v>
      </c>
      <c r="M198" s="95"/>
      <c r="N198" s="95"/>
      <c r="P198" s="2"/>
    </row>
    <row r="199" spans="1:16" s="135" customFormat="1" outlineLevel="4">
      <c r="A199" s="93" t="s">
        <v>104</v>
      </c>
      <c r="B199" s="73" t="s">
        <v>0</v>
      </c>
      <c r="C199" s="73" t="s">
        <v>76</v>
      </c>
      <c r="D199" s="73" t="s">
        <v>81</v>
      </c>
      <c r="E199" s="73" t="s">
        <v>4</v>
      </c>
      <c r="F199" s="101" t="s">
        <v>121</v>
      </c>
      <c r="G199" s="144" t="s">
        <v>121</v>
      </c>
      <c r="H199" s="127">
        <v>59400</v>
      </c>
      <c r="I199" s="127">
        <v>5861.84</v>
      </c>
      <c r="J199" s="242">
        <v>5664.16</v>
      </c>
      <c r="K199" s="102" t="s">
        <v>121</v>
      </c>
      <c r="L199" s="126">
        <f t="shared" ref="L199:L200" si="104">I199-J199</f>
        <v>197.68000000000029</v>
      </c>
      <c r="M199" s="95"/>
      <c r="P199" s="2"/>
    </row>
    <row r="200" spans="1:16" s="91" customFormat="1" ht="25.5" outlineLevel="4">
      <c r="A200" s="123" t="s">
        <v>208</v>
      </c>
      <c r="B200" s="73" t="s">
        <v>0</v>
      </c>
      <c r="C200" s="73" t="s">
        <v>76</v>
      </c>
      <c r="D200" s="73" t="s">
        <v>81</v>
      </c>
      <c r="E200" s="73" t="s">
        <v>37</v>
      </c>
      <c r="F200" s="92" t="s">
        <v>121</v>
      </c>
      <c r="G200" s="145" t="s">
        <v>121</v>
      </c>
      <c r="H200" s="126">
        <v>84809400</v>
      </c>
      <c r="I200" s="126">
        <v>12425995</v>
      </c>
      <c r="J200" s="243">
        <v>12369645</v>
      </c>
      <c r="K200" s="88" t="s">
        <v>121</v>
      </c>
      <c r="L200" s="127">
        <f t="shared" si="104"/>
        <v>56350</v>
      </c>
      <c r="M200" s="72"/>
      <c r="P200" s="2"/>
    </row>
    <row r="201" spans="1:16" s="90" customFormat="1" ht="25.5" outlineLevel="4">
      <c r="A201" s="122" t="s">
        <v>192</v>
      </c>
      <c r="B201" s="7" t="s">
        <v>0</v>
      </c>
      <c r="C201" s="7" t="s">
        <v>76</v>
      </c>
      <c r="D201" s="7" t="s">
        <v>82</v>
      </c>
      <c r="E201" s="7" t="s">
        <v>1</v>
      </c>
      <c r="F201" s="5" t="s">
        <v>121</v>
      </c>
      <c r="G201" s="107" t="s">
        <v>121</v>
      </c>
      <c r="H201" s="125">
        <f>SUM(H202:H203)</f>
        <v>14062559</v>
      </c>
      <c r="I201" s="125">
        <f>SUM(I202:I203)</f>
        <v>0</v>
      </c>
      <c r="J201" s="241">
        <f t="shared" ref="J201:K201" si="105">SUM(J202:J203)</f>
        <v>0</v>
      </c>
      <c r="K201" s="236">
        <f t="shared" si="105"/>
        <v>0</v>
      </c>
      <c r="L201" s="125">
        <f>SUM(L202:L203)</f>
        <v>0</v>
      </c>
      <c r="M201" s="95"/>
      <c r="N201" s="95"/>
      <c r="P201" s="2"/>
    </row>
    <row r="202" spans="1:16" s="171" customFormat="1" ht="31.5" customHeight="1" outlineLevel="4">
      <c r="A202" s="93" t="s">
        <v>104</v>
      </c>
      <c r="B202" s="73" t="s">
        <v>0</v>
      </c>
      <c r="C202" s="73" t="s">
        <v>76</v>
      </c>
      <c r="D202" s="73" t="s">
        <v>82</v>
      </c>
      <c r="E202" s="73" t="s">
        <v>4</v>
      </c>
      <c r="F202" s="101" t="s">
        <v>121</v>
      </c>
      <c r="G202" s="144" t="s">
        <v>121</v>
      </c>
      <c r="H202" s="127">
        <v>9941</v>
      </c>
      <c r="I202" s="127">
        <v>0</v>
      </c>
      <c r="J202" s="242">
        <v>0</v>
      </c>
      <c r="K202" s="102" t="s">
        <v>121</v>
      </c>
      <c r="L202" s="126">
        <f t="shared" ref="L202:L203" si="106">I202-J202</f>
        <v>0</v>
      </c>
      <c r="M202" s="170"/>
      <c r="N202" s="72"/>
      <c r="P202" s="2"/>
    </row>
    <row r="203" spans="1:16" s="177" customFormat="1" ht="29.25" customHeight="1" outlineLevel="4">
      <c r="A203" s="123" t="s">
        <v>208</v>
      </c>
      <c r="B203" s="73" t="s">
        <v>0</v>
      </c>
      <c r="C203" s="73" t="s">
        <v>76</v>
      </c>
      <c r="D203" s="73" t="s">
        <v>82</v>
      </c>
      <c r="E203" s="73" t="s">
        <v>37</v>
      </c>
      <c r="F203" s="92" t="s">
        <v>121</v>
      </c>
      <c r="G203" s="145" t="s">
        <v>121</v>
      </c>
      <c r="H203" s="126">
        <v>14052618</v>
      </c>
      <c r="I203" s="126">
        <v>0</v>
      </c>
      <c r="J203" s="243">
        <v>0</v>
      </c>
      <c r="K203" s="88" t="s">
        <v>121</v>
      </c>
      <c r="L203" s="127">
        <f t="shared" si="106"/>
        <v>0</v>
      </c>
      <c r="M203" s="72"/>
      <c r="N203" s="72"/>
      <c r="O203" s="176"/>
      <c r="P203" s="2"/>
    </row>
    <row r="204" spans="1:16" s="183" customFormat="1" ht="25.5" outlineLevel="4">
      <c r="A204" s="194" t="s">
        <v>289</v>
      </c>
      <c r="B204" s="6" t="s">
        <v>0</v>
      </c>
      <c r="C204" s="6" t="s">
        <v>76</v>
      </c>
      <c r="D204" s="6" t="s">
        <v>290</v>
      </c>
      <c r="E204" s="7" t="s">
        <v>1</v>
      </c>
      <c r="F204" s="5"/>
      <c r="G204" s="5"/>
      <c r="H204" s="195">
        <f>SUM(H205:H210)</f>
        <v>0</v>
      </c>
      <c r="I204" s="195">
        <f>SUM(I205:I210)</f>
        <v>0</v>
      </c>
      <c r="J204" s="196">
        <f>SUM(J205:J210)</f>
        <v>-112647.87</v>
      </c>
      <c r="K204" s="238">
        <f>SUM(K205:K210)</f>
        <v>112647.87</v>
      </c>
      <c r="L204" s="196">
        <f>SUM(L205:L210)</f>
        <v>112647.87</v>
      </c>
      <c r="M204" s="181"/>
      <c r="N204" s="72"/>
      <c r="O204" s="182"/>
      <c r="P204" s="2"/>
    </row>
    <row r="205" spans="1:16" s="183" customFormat="1" ht="42" customHeight="1" outlineLevel="4">
      <c r="A205" s="197" t="s">
        <v>229</v>
      </c>
      <c r="B205" s="172" t="s">
        <v>0</v>
      </c>
      <c r="C205" s="173" t="s">
        <v>76</v>
      </c>
      <c r="D205" s="173" t="s">
        <v>290</v>
      </c>
      <c r="E205" s="174">
        <v>244</v>
      </c>
      <c r="F205" s="190"/>
      <c r="G205" s="191" t="s">
        <v>7</v>
      </c>
      <c r="H205" s="198">
        <v>0</v>
      </c>
      <c r="I205" s="198">
        <v>0</v>
      </c>
      <c r="J205" s="199">
        <v>0</v>
      </c>
      <c r="K205" s="175">
        <f>I205-J205</f>
        <v>0</v>
      </c>
      <c r="L205" s="229">
        <f t="shared" ref="L205:L210" si="107">I205-J205</f>
        <v>0</v>
      </c>
      <c r="M205" s="181"/>
      <c r="N205" s="72"/>
      <c r="O205" s="182"/>
      <c r="P205" s="2"/>
    </row>
    <row r="206" spans="1:16" s="183" customFormat="1" ht="42.75" customHeight="1" outlineLevel="4">
      <c r="A206" s="200" t="s">
        <v>229</v>
      </c>
      <c r="B206" s="178" t="s">
        <v>0</v>
      </c>
      <c r="C206" s="178" t="s">
        <v>76</v>
      </c>
      <c r="D206" s="179" t="s">
        <v>290</v>
      </c>
      <c r="E206" s="179" t="s">
        <v>37</v>
      </c>
      <c r="F206" s="192" t="s">
        <v>291</v>
      </c>
      <c r="G206" s="192" t="s">
        <v>8</v>
      </c>
      <c r="H206" s="201">
        <v>0</v>
      </c>
      <c r="I206" s="198">
        <v>0</v>
      </c>
      <c r="J206" s="199">
        <v>0</v>
      </c>
      <c r="K206" s="180">
        <f t="shared" ref="K206:K210" si="108">I206-J206</f>
        <v>0</v>
      </c>
      <c r="L206" s="229">
        <f t="shared" si="107"/>
        <v>0</v>
      </c>
      <c r="M206" s="181"/>
      <c r="N206" s="72"/>
      <c r="O206" s="182"/>
      <c r="P206" s="2"/>
    </row>
    <row r="207" spans="1:16" s="188" customFormat="1" ht="45" outlineLevel="4">
      <c r="A207" s="200" t="s">
        <v>229</v>
      </c>
      <c r="B207" s="178" t="s">
        <v>0</v>
      </c>
      <c r="C207" s="178" t="s">
        <v>76</v>
      </c>
      <c r="D207" s="179" t="s">
        <v>290</v>
      </c>
      <c r="E207" s="179" t="s">
        <v>37</v>
      </c>
      <c r="F207" s="192" t="s">
        <v>292</v>
      </c>
      <c r="G207" s="192" t="s">
        <v>8</v>
      </c>
      <c r="H207" s="198">
        <v>0</v>
      </c>
      <c r="I207" s="198">
        <v>0</v>
      </c>
      <c r="J207" s="199">
        <v>-17391.87</v>
      </c>
      <c r="K207" s="180">
        <f t="shared" si="108"/>
        <v>17391.87</v>
      </c>
      <c r="L207" s="229">
        <f t="shared" si="107"/>
        <v>17391.87</v>
      </c>
      <c r="M207" s="120"/>
      <c r="N207" s="203"/>
      <c r="O207" s="187"/>
      <c r="P207" s="2"/>
    </row>
    <row r="208" spans="1:16" s="188" customFormat="1" ht="45" outlineLevel="4">
      <c r="A208" s="200" t="s">
        <v>229</v>
      </c>
      <c r="B208" s="178" t="s">
        <v>0</v>
      </c>
      <c r="C208" s="178" t="s">
        <v>76</v>
      </c>
      <c r="D208" s="179" t="s">
        <v>290</v>
      </c>
      <c r="E208" s="179" t="s">
        <v>37</v>
      </c>
      <c r="F208" s="192" t="s">
        <v>294</v>
      </c>
      <c r="G208" s="192" t="s">
        <v>8</v>
      </c>
      <c r="H208" s="198">
        <v>0</v>
      </c>
      <c r="I208" s="198">
        <v>0</v>
      </c>
      <c r="J208" s="199">
        <v>-3000</v>
      </c>
      <c r="K208" s="180">
        <f t="shared" si="108"/>
        <v>3000</v>
      </c>
      <c r="L208" s="229">
        <f t="shared" si="107"/>
        <v>3000</v>
      </c>
      <c r="M208" s="120"/>
      <c r="N208" s="203"/>
      <c r="O208" s="187"/>
      <c r="P208" s="2"/>
    </row>
    <row r="209" spans="1:16" s="135" customFormat="1" ht="33.75" outlineLevel="4">
      <c r="A209" s="202" t="s">
        <v>229</v>
      </c>
      <c r="B209" s="184" t="s">
        <v>0</v>
      </c>
      <c r="C209" s="184" t="s">
        <v>76</v>
      </c>
      <c r="D209" s="185" t="s">
        <v>290</v>
      </c>
      <c r="E209" s="185" t="s">
        <v>37</v>
      </c>
      <c r="F209" s="192" t="s">
        <v>294</v>
      </c>
      <c r="G209" s="193"/>
      <c r="H209" s="198">
        <v>0</v>
      </c>
      <c r="I209" s="198">
        <v>0</v>
      </c>
      <c r="J209" s="199">
        <v>-70000</v>
      </c>
      <c r="K209" s="186">
        <f>I209-J209</f>
        <v>70000</v>
      </c>
      <c r="L209" s="229">
        <f t="shared" si="107"/>
        <v>70000</v>
      </c>
      <c r="M209" s="95"/>
      <c r="P209" s="2"/>
    </row>
    <row r="210" spans="1:16" s="91" customFormat="1" ht="45" outlineLevel="4">
      <c r="A210" s="202" t="s">
        <v>229</v>
      </c>
      <c r="B210" s="184" t="s">
        <v>0</v>
      </c>
      <c r="C210" s="184" t="s">
        <v>76</v>
      </c>
      <c r="D210" s="185" t="s">
        <v>290</v>
      </c>
      <c r="E210" s="185" t="s">
        <v>37</v>
      </c>
      <c r="F210" s="193" t="s">
        <v>293</v>
      </c>
      <c r="G210" s="193" t="s">
        <v>8</v>
      </c>
      <c r="H210" s="198">
        <v>0</v>
      </c>
      <c r="I210" s="198">
        <v>0</v>
      </c>
      <c r="J210" s="199">
        <v>-22256</v>
      </c>
      <c r="K210" s="189">
        <f t="shared" si="108"/>
        <v>22256</v>
      </c>
      <c r="L210" s="229">
        <f t="shared" si="107"/>
        <v>22256</v>
      </c>
      <c r="M210" s="72"/>
      <c r="P210" s="2"/>
    </row>
    <row r="211" spans="1:16" s="135" customFormat="1" ht="25.5" outlineLevel="4">
      <c r="A211" s="122" t="s">
        <v>235</v>
      </c>
      <c r="B211" s="7" t="s">
        <v>0</v>
      </c>
      <c r="C211" s="7" t="s">
        <v>76</v>
      </c>
      <c r="D211" s="7" t="s">
        <v>236</v>
      </c>
      <c r="E211" s="7" t="s">
        <v>1</v>
      </c>
      <c r="F211" s="5"/>
      <c r="G211" s="107"/>
      <c r="H211" s="125">
        <f>SUM(H212)</f>
        <v>0</v>
      </c>
      <c r="I211" s="125">
        <f>SUM(I212)</f>
        <v>0</v>
      </c>
      <c r="J211" s="241">
        <f t="shared" ref="J211:K211" si="109">SUM(J212)</f>
        <v>0</v>
      </c>
      <c r="K211" s="236">
        <f t="shared" si="109"/>
        <v>0</v>
      </c>
      <c r="L211" s="125">
        <f>SUM(L212)</f>
        <v>0</v>
      </c>
      <c r="M211" s="95"/>
      <c r="P211" s="2"/>
    </row>
    <row r="212" spans="1:16" s="91" customFormat="1" ht="45" outlineLevel="4">
      <c r="A212" s="93" t="s">
        <v>296</v>
      </c>
      <c r="B212" s="73" t="s">
        <v>0</v>
      </c>
      <c r="C212" s="73" t="s">
        <v>76</v>
      </c>
      <c r="D212" s="73" t="s">
        <v>236</v>
      </c>
      <c r="E212" s="73" t="s">
        <v>4</v>
      </c>
      <c r="F212" s="193" t="s">
        <v>295</v>
      </c>
      <c r="G212" s="193" t="s">
        <v>8</v>
      </c>
      <c r="H212" s="127">
        <v>0</v>
      </c>
      <c r="I212" s="127">
        <v>0</v>
      </c>
      <c r="J212" s="242">
        <v>0</v>
      </c>
      <c r="K212" s="119">
        <f t="shared" ref="K212" si="110">I212-J212</f>
        <v>0</v>
      </c>
      <c r="L212" s="229">
        <f>I212-J212</f>
        <v>0</v>
      </c>
      <c r="M212" s="72"/>
      <c r="P212" s="2"/>
    </row>
    <row r="213" spans="1:16" s="86" customFormat="1" ht="25.5" outlineLevel="2">
      <c r="A213" s="122" t="s">
        <v>235</v>
      </c>
      <c r="B213" s="7" t="s">
        <v>0</v>
      </c>
      <c r="C213" s="7" t="s">
        <v>76</v>
      </c>
      <c r="D213" s="7" t="s">
        <v>236</v>
      </c>
      <c r="E213" s="7" t="s">
        <v>1</v>
      </c>
      <c r="F213" s="5"/>
      <c r="G213" s="107"/>
      <c r="H213" s="125">
        <f>SUM(H214:H215)</f>
        <v>0</v>
      </c>
      <c r="I213" s="125">
        <f>SUM(I214:I215)</f>
        <v>0</v>
      </c>
      <c r="J213" s="241">
        <f t="shared" ref="J213:K213" si="111">SUM(J214:J215)</f>
        <v>0</v>
      </c>
      <c r="K213" s="236">
        <f t="shared" si="111"/>
        <v>0</v>
      </c>
      <c r="L213" s="125">
        <f>SUM(L214:L215)</f>
        <v>0</v>
      </c>
      <c r="P213" s="2"/>
    </row>
    <row r="214" spans="1:16" s="135" customFormat="1" outlineLevel="4">
      <c r="A214" s="93" t="s">
        <v>104</v>
      </c>
      <c r="B214" s="73" t="s">
        <v>0</v>
      </c>
      <c r="C214" s="73" t="s">
        <v>76</v>
      </c>
      <c r="D214" s="73" t="s">
        <v>236</v>
      </c>
      <c r="E214" s="73" t="s">
        <v>4</v>
      </c>
      <c r="F214" s="92"/>
      <c r="G214" s="145"/>
      <c r="H214" s="127">
        <v>0</v>
      </c>
      <c r="I214" s="127">
        <v>0</v>
      </c>
      <c r="J214" s="242">
        <v>0</v>
      </c>
      <c r="K214" s="119">
        <f t="shared" ref="K214:K215" si="112">I214-J214</f>
        <v>0</v>
      </c>
      <c r="L214" s="126">
        <f t="shared" ref="L214:L215" si="113">I214-J214</f>
        <v>0</v>
      </c>
      <c r="M214" s="95"/>
      <c r="P214" s="2"/>
    </row>
    <row r="215" spans="1:16" s="91" customFormat="1" ht="25.5" outlineLevel="4">
      <c r="A215" s="123" t="s">
        <v>229</v>
      </c>
      <c r="B215" s="73" t="s">
        <v>0</v>
      </c>
      <c r="C215" s="73" t="s">
        <v>76</v>
      </c>
      <c r="D215" s="73" t="s">
        <v>236</v>
      </c>
      <c r="E215" s="73" t="s">
        <v>37</v>
      </c>
      <c r="F215" s="92"/>
      <c r="G215" s="145"/>
      <c r="H215" s="126">
        <v>0</v>
      </c>
      <c r="I215" s="126">
        <v>0</v>
      </c>
      <c r="J215" s="243">
        <v>0</v>
      </c>
      <c r="K215" s="88">
        <f t="shared" si="112"/>
        <v>0</v>
      </c>
      <c r="L215" s="127">
        <f t="shared" si="113"/>
        <v>0</v>
      </c>
      <c r="M215" s="72"/>
      <c r="P215" s="2"/>
    </row>
    <row r="216" spans="1:16" s="135" customFormat="1" ht="76.5" outlineLevel="4">
      <c r="A216" s="122" t="s">
        <v>193</v>
      </c>
      <c r="B216" s="7" t="s">
        <v>0</v>
      </c>
      <c r="C216" s="7" t="s">
        <v>76</v>
      </c>
      <c r="D216" s="7" t="s">
        <v>83</v>
      </c>
      <c r="E216" s="7" t="s">
        <v>1</v>
      </c>
      <c r="F216" s="5" t="s">
        <v>121</v>
      </c>
      <c r="G216" s="107" t="s">
        <v>121</v>
      </c>
      <c r="H216" s="125">
        <f>SUM(H217:H218)</f>
        <v>48536800</v>
      </c>
      <c r="I216" s="125">
        <f>SUM(I217:I218)</f>
        <v>2880000</v>
      </c>
      <c r="J216" s="241">
        <f t="shared" ref="J216:K216" si="114">SUM(J217:J218)</f>
        <v>2860000</v>
      </c>
      <c r="K216" s="236">
        <f t="shared" si="114"/>
        <v>0</v>
      </c>
      <c r="L216" s="125">
        <f>SUM(L217:L218)</f>
        <v>20000</v>
      </c>
      <c r="M216" s="95"/>
      <c r="P216" s="2"/>
    </row>
    <row r="217" spans="1:16" s="91" customFormat="1" outlineLevel="4">
      <c r="A217" s="93" t="s">
        <v>104</v>
      </c>
      <c r="B217" s="73" t="s">
        <v>0</v>
      </c>
      <c r="C217" s="73" t="s">
        <v>76</v>
      </c>
      <c r="D217" s="73" t="s">
        <v>83</v>
      </c>
      <c r="E217" s="73" t="s">
        <v>4</v>
      </c>
      <c r="F217" s="101" t="s">
        <v>121</v>
      </c>
      <c r="G217" s="144" t="s">
        <v>121</v>
      </c>
      <c r="H217" s="127">
        <v>9096800</v>
      </c>
      <c r="I217" s="127">
        <v>0</v>
      </c>
      <c r="J217" s="242">
        <v>0</v>
      </c>
      <c r="K217" s="102" t="s">
        <v>121</v>
      </c>
      <c r="L217" s="126">
        <f t="shared" ref="L217:L218" si="115">I217-J217</f>
        <v>0</v>
      </c>
      <c r="M217" s="72"/>
      <c r="P217" s="2"/>
    </row>
    <row r="218" spans="1:16" s="86" customFormat="1" ht="25.5" outlineLevel="2">
      <c r="A218" s="123" t="s">
        <v>208</v>
      </c>
      <c r="B218" s="73" t="s">
        <v>0</v>
      </c>
      <c r="C218" s="73" t="s">
        <v>76</v>
      </c>
      <c r="D218" s="73" t="s">
        <v>83</v>
      </c>
      <c r="E218" s="73" t="s">
        <v>37</v>
      </c>
      <c r="F218" s="92" t="s">
        <v>121</v>
      </c>
      <c r="G218" s="145" t="s">
        <v>121</v>
      </c>
      <c r="H218" s="126">
        <v>39440000</v>
      </c>
      <c r="I218" s="127">
        <v>2880000</v>
      </c>
      <c r="J218" s="243">
        <v>2860000</v>
      </c>
      <c r="K218" s="88" t="s">
        <v>121</v>
      </c>
      <c r="L218" s="127">
        <f t="shared" si="115"/>
        <v>20000</v>
      </c>
      <c r="P218" s="2"/>
    </row>
    <row r="219" spans="1:16" s="86" customFormat="1" ht="38.25" outlineLevel="1">
      <c r="A219" s="122" t="s">
        <v>194</v>
      </c>
      <c r="B219" s="7" t="s">
        <v>0</v>
      </c>
      <c r="C219" s="7" t="s">
        <v>76</v>
      </c>
      <c r="D219" s="7" t="s">
        <v>84</v>
      </c>
      <c r="E219" s="7" t="s">
        <v>1</v>
      </c>
      <c r="F219" s="5" t="s">
        <v>121</v>
      </c>
      <c r="G219" s="107" t="s">
        <v>121</v>
      </c>
      <c r="H219" s="125">
        <f>SUM(H220)</f>
        <v>25000</v>
      </c>
      <c r="I219" s="125">
        <f>SUM(I220)</f>
        <v>0</v>
      </c>
      <c r="J219" s="241">
        <f t="shared" ref="J219:K219" si="116">SUM(J220)</f>
        <v>0</v>
      </c>
      <c r="K219" s="236">
        <f t="shared" si="116"/>
        <v>0</v>
      </c>
      <c r="L219" s="125">
        <f>SUM(L220)</f>
        <v>0</v>
      </c>
      <c r="P219" s="2"/>
    </row>
    <row r="220" spans="1:16" s="91" customFormat="1" ht="25.5" outlineLevel="4">
      <c r="A220" s="123" t="s">
        <v>208</v>
      </c>
      <c r="B220" s="73" t="s">
        <v>0</v>
      </c>
      <c r="C220" s="73" t="s">
        <v>76</v>
      </c>
      <c r="D220" s="73" t="s">
        <v>84</v>
      </c>
      <c r="E220" s="73" t="s">
        <v>37</v>
      </c>
      <c r="F220" s="92" t="s">
        <v>121</v>
      </c>
      <c r="G220" s="145" t="s">
        <v>121</v>
      </c>
      <c r="H220" s="126">
        <v>25000</v>
      </c>
      <c r="I220" s="126">
        <v>0</v>
      </c>
      <c r="J220" s="243">
        <v>0</v>
      </c>
      <c r="K220" s="88" t="s">
        <v>121</v>
      </c>
      <c r="L220" s="127">
        <f>I220-J220</f>
        <v>0</v>
      </c>
      <c r="M220" s="72"/>
      <c r="P220" s="2"/>
    </row>
    <row r="221" spans="1:16" s="91" customFormat="1" ht="38.25" outlineLevel="4">
      <c r="A221" s="122" t="s">
        <v>195</v>
      </c>
      <c r="B221" s="7" t="s">
        <v>0</v>
      </c>
      <c r="C221" s="7" t="s">
        <v>76</v>
      </c>
      <c r="D221" s="7" t="s">
        <v>85</v>
      </c>
      <c r="E221" s="7" t="s">
        <v>1</v>
      </c>
      <c r="F221" s="5" t="s">
        <v>121</v>
      </c>
      <c r="G221" s="107" t="s">
        <v>121</v>
      </c>
      <c r="H221" s="125">
        <f>SUM(H222:H223)</f>
        <v>15960000</v>
      </c>
      <c r="I221" s="125">
        <f>SUM(I222:I223)</f>
        <v>0</v>
      </c>
      <c r="J221" s="241">
        <f t="shared" ref="J221:K221" si="117">SUM(J222:J223)</f>
        <v>0</v>
      </c>
      <c r="K221" s="236">
        <f t="shared" si="117"/>
        <v>0</v>
      </c>
      <c r="L221" s="125">
        <f>SUM(L222:L223)</f>
        <v>0</v>
      </c>
      <c r="M221" s="72"/>
      <c r="P221" s="2"/>
    </row>
    <row r="222" spans="1:16" s="91" customFormat="1" outlineLevel="4">
      <c r="A222" s="93" t="s">
        <v>104</v>
      </c>
      <c r="B222" s="73" t="s">
        <v>0</v>
      </c>
      <c r="C222" s="73" t="s">
        <v>76</v>
      </c>
      <c r="D222" s="73" t="s">
        <v>85</v>
      </c>
      <c r="E222" s="73" t="s">
        <v>4</v>
      </c>
      <c r="F222" s="101" t="s">
        <v>121</v>
      </c>
      <c r="G222" s="144" t="s">
        <v>121</v>
      </c>
      <c r="H222" s="127">
        <v>22500</v>
      </c>
      <c r="I222" s="127">
        <v>0</v>
      </c>
      <c r="J222" s="242">
        <v>0</v>
      </c>
      <c r="K222" s="102" t="s">
        <v>121</v>
      </c>
      <c r="L222" s="126">
        <f t="shared" ref="L222:L223" si="118">I222-J222</f>
        <v>0</v>
      </c>
      <c r="M222" s="72"/>
      <c r="P222" s="2"/>
    </row>
    <row r="223" spans="1:16" s="86" customFormat="1" ht="25.5" outlineLevel="2">
      <c r="A223" s="93" t="s">
        <v>205</v>
      </c>
      <c r="B223" s="73" t="s">
        <v>0</v>
      </c>
      <c r="C223" s="73" t="s">
        <v>76</v>
      </c>
      <c r="D223" s="73" t="s">
        <v>85</v>
      </c>
      <c r="E223" s="73" t="s">
        <v>9</v>
      </c>
      <c r="F223" s="101" t="s">
        <v>121</v>
      </c>
      <c r="G223" s="144" t="s">
        <v>121</v>
      </c>
      <c r="H223" s="127">
        <v>15937500</v>
      </c>
      <c r="I223" s="127">
        <v>0</v>
      </c>
      <c r="J223" s="242">
        <v>0</v>
      </c>
      <c r="K223" s="85" t="s">
        <v>121</v>
      </c>
      <c r="L223" s="126">
        <f t="shared" si="118"/>
        <v>0</v>
      </c>
      <c r="P223" s="2"/>
    </row>
    <row r="224" spans="1:16" s="91" customFormat="1" ht="40.5" customHeight="1" outlineLevel="4">
      <c r="A224" s="122" t="s">
        <v>282</v>
      </c>
      <c r="B224" s="7" t="s">
        <v>0</v>
      </c>
      <c r="C224" s="7" t="s">
        <v>76</v>
      </c>
      <c r="D224" s="7">
        <v>2240281520</v>
      </c>
      <c r="E224" s="7">
        <v>530</v>
      </c>
      <c r="F224" s="5" t="s">
        <v>121</v>
      </c>
      <c r="G224" s="107" t="s">
        <v>121</v>
      </c>
      <c r="H224" s="125">
        <v>247192900</v>
      </c>
      <c r="I224" s="125">
        <v>40376000</v>
      </c>
      <c r="J224" s="241">
        <v>40372000</v>
      </c>
      <c r="K224" s="87" t="s">
        <v>121</v>
      </c>
      <c r="L224" s="125">
        <f>I224-J224</f>
        <v>4000</v>
      </c>
      <c r="M224" s="72"/>
      <c r="P224" s="2"/>
    </row>
    <row r="225" spans="1:16" s="91" customFormat="1" ht="63.75" outlineLevel="4">
      <c r="A225" s="122" t="s">
        <v>281</v>
      </c>
      <c r="B225" s="7" t="s">
        <v>0</v>
      </c>
      <c r="C225" s="7" t="s">
        <v>76</v>
      </c>
      <c r="D225" s="7">
        <v>2240281530</v>
      </c>
      <c r="E225" s="7">
        <v>530</v>
      </c>
      <c r="F225" s="5" t="s">
        <v>121</v>
      </c>
      <c r="G225" s="107" t="s">
        <v>121</v>
      </c>
      <c r="H225" s="125">
        <v>2000000</v>
      </c>
      <c r="I225" s="125">
        <v>0</v>
      </c>
      <c r="J225" s="241">
        <f t="shared" ref="J225:K226" si="119">SUM(J226)</f>
        <v>0</v>
      </c>
      <c r="K225" s="87" t="s">
        <v>121</v>
      </c>
      <c r="L225" s="127">
        <f>I225-J225</f>
        <v>0</v>
      </c>
      <c r="M225" s="72"/>
      <c r="P225" s="2"/>
    </row>
    <row r="226" spans="1:16" s="91" customFormat="1" ht="51" outlineLevel="4">
      <c r="A226" s="122" t="s">
        <v>196</v>
      </c>
      <c r="B226" s="7" t="s">
        <v>0</v>
      </c>
      <c r="C226" s="7" t="s">
        <v>76</v>
      </c>
      <c r="D226" s="7" t="s">
        <v>86</v>
      </c>
      <c r="E226" s="7" t="s">
        <v>1</v>
      </c>
      <c r="F226" s="5" t="s">
        <v>121</v>
      </c>
      <c r="G226" s="107" t="s">
        <v>121</v>
      </c>
      <c r="H226" s="125">
        <f>SUM(H227)</f>
        <v>2150</v>
      </c>
      <c r="I226" s="125">
        <f t="shared" ref="I226" si="120">SUM(I227)</f>
        <v>0</v>
      </c>
      <c r="J226" s="241">
        <f t="shared" si="119"/>
        <v>0</v>
      </c>
      <c r="K226" s="236">
        <f t="shared" si="119"/>
        <v>0</v>
      </c>
      <c r="L226" s="125">
        <f>SUM(L227)</f>
        <v>0</v>
      </c>
      <c r="M226" s="72"/>
      <c r="P226" s="2"/>
    </row>
    <row r="227" spans="1:16" s="91" customFormat="1" ht="25.5" outlineLevel="4">
      <c r="A227" s="93" t="s">
        <v>215</v>
      </c>
      <c r="B227" s="73" t="s">
        <v>0</v>
      </c>
      <c r="C227" s="73" t="s">
        <v>76</v>
      </c>
      <c r="D227" s="73" t="s">
        <v>86</v>
      </c>
      <c r="E227" s="73" t="s">
        <v>80</v>
      </c>
      <c r="F227" s="101" t="s">
        <v>121</v>
      </c>
      <c r="G227" s="144" t="s">
        <v>121</v>
      </c>
      <c r="H227" s="127">
        <v>2150</v>
      </c>
      <c r="I227" s="127">
        <v>0</v>
      </c>
      <c r="J227" s="242">
        <v>0</v>
      </c>
      <c r="K227" s="102" t="s">
        <v>121</v>
      </c>
      <c r="L227" s="126">
        <f>I227-J227</f>
        <v>0</v>
      </c>
      <c r="M227" s="72"/>
      <c r="P227" s="2"/>
    </row>
    <row r="228" spans="1:16" s="91" customFormat="1" ht="38.25" outlineLevel="4">
      <c r="A228" s="122" t="s">
        <v>262</v>
      </c>
      <c r="B228" s="7" t="s">
        <v>0</v>
      </c>
      <c r="C228" s="7" t="s">
        <v>87</v>
      </c>
      <c r="D228" s="7" t="s">
        <v>263</v>
      </c>
      <c r="E228" s="7" t="s">
        <v>1</v>
      </c>
      <c r="F228" s="5"/>
      <c r="G228" s="107"/>
      <c r="H228" s="125">
        <f>SUM(H229:H229)</f>
        <v>55405400</v>
      </c>
      <c r="I228" s="125">
        <f>SUM(I229:I229)</f>
        <v>16811640</v>
      </c>
      <c r="J228" s="241">
        <f>SUM(J229:J229)</f>
        <v>16811640</v>
      </c>
      <c r="K228" s="236">
        <f t="shared" ref="K228" si="121">SUM(K229:K229)</f>
        <v>0</v>
      </c>
      <c r="L228" s="125">
        <f>SUM(L229:L229)</f>
        <v>0</v>
      </c>
      <c r="M228" s="72"/>
      <c r="P228" s="2"/>
    </row>
    <row r="229" spans="1:16" s="86" customFormat="1" ht="33.75">
      <c r="A229" s="93" t="s">
        <v>218</v>
      </c>
      <c r="B229" s="73" t="s">
        <v>0</v>
      </c>
      <c r="C229" s="73" t="s">
        <v>87</v>
      </c>
      <c r="D229" s="73" t="s">
        <v>302</v>
      </c>
      <c r="E229" s="73">
        <v>612</v>
      </c>
      <c r="F229" s="247" t="s">
        <v>264</v>
      </c>
      <c r="G229" s="248" t="s">
        <v>272</v>
      </c>
      <c r="H229" s="127">
        <v>55405400</v>
      </c>
      <c r="I229" s="127">
        <v>16811640</v>
      </c>
      <c r="J229" s="242">
        <v>16811640</v>
      </c>
      <c r="K229" s="119">
        <f t="shared" ref="K229" si="122">I229-J229</f>
        <v>0</v>
      </c>
      <c r="L229" s="127">
        <f t="shared" ref="L229" si="123">I229-J229</f>
        <v>0</v>
      </c>
      <c r="P229" s="2"/>
    </row>
    <row r="230" spans="1:16" s="90" customFormat="1" ht="51" outlineLevel="4">
      <c r="A230" s="122" t="s">
        <v>267</v>
      </c>
      <c r="B230" s="7" t="s">
        <v>0</v>
      </c>
      <c r="C230" s="7" t="s">
        <v>87</v>
      </c>
      <c r="D230" s="7">
        <v>2240180850</v>
      </c>
      <c r="E230" s="7">
        <v>633</v>
      </c>
      <c r="F230" s="5" t="s">
        <v>121</v>
      </c>
      <c r="G230" s="107" t="s">
        <v>121</v>
      </c>
      <c r="H230" s="125">
        <v>0</v>
      </c>
      <c r="I230" s="125">
        <v>0</v>
      </c>
      <c r="J230" s="241">
        <v>0</v>
      </c>
      <c r="K230" s="87" t="s">
        <v>121</v>
      </c>
      <c r="L230" s="125">
        <f>I230-J230</f>
        <v>0</v>
      </c>
      <c r="M230" s="95"/>
      <c r="N230" s="95"/>
      <c r="P230" s="2"/>
    </row>
    <row r="231" spans="1:16" s="90" customFormat="1" ht="25.5" outlineLevel="4">
      <c r="A231" s="122" t="s">
        <v>268</v>
      </c>
      <c r="B231" s="7" t="s">
        <v>0</v>
      </c>
      <c r="C231" s="7" t="s">
        <v>87</v>
      </c>
      <c r="D231" s="7">
        <v>2240181920</v>
      </c>
      <c r="E231" s="7">
        <v>633</v>
      </c>
      <c r="F231" s="5" t="s">
        <v>121</v>
      </c>
      <c r="G231" s="107" t="s">
        <v>121</v>
      </c>
      <c r="H231" s="125">
        <v>0</v>
      </c>
      <c r="I231" s="125">
        <v>0</v>
      </c>
      <c r="J231" s="241">
        <v>0</v>
      </c>
      <c r="K231" s="87" t="s">
        <v>121</v>
      </c>
      <c r="L231" s="127">
        <f>I231-J231</f>
        <v>0</v>
      </c>
      <c r="M231" s="95"/>
      <c r="N231" s="95"/>
      <c r="P231" s="2"/>
    </row>
    <row r="232" spans="1:16" s="86" customFormat="1" ht="25.5" outlineLevel="2">
      <c r="A232" s="122" t="s">
        <v>246</v>
      </c>
      <c r="B232" s="7" t="s">
        <v>0</v>
      </c>
      <c r="C232" s="7" t="s">
        <v>87</v>
      </c>
      <c r="D232" s="7" t="s">
        <v>258</v>
      </c>
      <c r="E232" s="7" t="s">
        <v>1</v>
      </c>
      <c r="F232" s="5"/>
      <c r="G232" s="107"/>
      <c r="H232" s="125">
        <f>SUM(H233:H233)</f>
        <v>0</v>
      </c>
      <c r="I232" s="125">
        <f>SUM(I233:I233)</f>
        <v>0</v>
      </c>
      <c r="J232" s="241">
        <f>SUM(J233:J233)</f>
        <v>0</v>
      </c>
      <c r="K232" s="236">
        <f t="shared" ref="K232" si="124">SUM(K233:K233)</f>
        <v>0</v>
      </c>
      <c r="L232" s="125">
        <f>SUM(L233:L233)</f>
        <v>0</v>
      </c>
      <c r="P232" s="2"/>
    </row>
    <row r="233" spans="1:16" s="86" customFormat="1" outlineLevel="2">
      <c r="A233" s="93" t="s">
        <v>108</v>
      </c>
      <c r="B233" s="73" t="s">
        <v>0</v>
      </c>
      <c r="C233" s="73" t="s">
        <v>87</v>
      </c>
      <c r="D233" s="73" t="s">
        <v>258</v>
      </c>
      <c r="E233" s="73" t="s">
        <v>17</v>
      </c>
      <c r="F233" s="92"/>
      <c r="G233" s="145"/>
      <c r="H233" s="127">
        <v>0</v>
      </c>
      <c r="I233" s="127">
        <v>0</v>
      </c>
      <c r="J233" s="242">
        <v>0</v>
      </c>
      <c r="K233" s="119">
        <f t="shared" ref="K233" si="125">I233-J233</f>
        <v>0</v>
      </c>
      <c r="L233" s="127">
        <f t="shared" ref="L233" si="126">I233-J233</f>
        <v>0</v>
      </c>
      <c r="P233" s="2"/>
    </row>
    <row r="234" spans="1:16" s="86" customFormat="1" ht="25.5" outlineLevel="2">
      <c r="A234" s="122" t="s">
        <v>151</v>
      </c>
      <c r="B234" s="7" t="s">
        <v>0</v>
      </c>
      <c r="C234" s="7" t="s">
        <v>87</v>
      </c>
      <c r="D234" s="7" t="s">
        <v>88</v>
      </c>
      <c r="E234" s="7" t="s">
        <v>1</v>
      </c>
      <c r="F234" s="5" t="s">
        <v>121</v>
      </c>
      <c r="G234" s="107" t="s">
        <v>121</v>
      </c>
      <c r="H234" s="125">
        <f>SUM(H235:H244)</f>
        <v>639732250</v>
      </c>
      <c r="I234" s="125">
        <f>SUM(I235:I244)</f>
        <v>100733092.33</v>
      </c>
      <c r="J234" s="241">
        <f t="shared" ref="J234:K234" si="127">SUM(J235:J244)</f>
        <v>84204059.120000005</v>
      </c>
      <c r="K234" s="236">
        <f t="shared" si="127"/>
        <v>0</v>
      </c>
      <c r="L234" s="125">
        <f>SUM(L235:L244)</f>
        <v>16529033.210000003</v>
      </c>
      <c r="P234" s="2"/>
    </row>
    <row r="235" spans="1:16" s="86" customFormat="1" outlineLevel="1">
      <c r="A235" s="93" t="s">
        <v>108</v>
      </c>
      <c r="B235" s="73" t="s">
        <v>0</v>
      </c>
      <c r="C235" s="73" t="s">
        <v>87</v>
      </c>
      <c r="D235" s="73" t="s">
        <v>88</v>
      </c>
      <c r="E235" s="73" t="s">
        <v>17</v>
      </c>
      <c r="F235" s="101" t="s">
        <v>121</v>
      </c>
      <c r="G235" s="144" t="s">
        <v>121</v>
      </c>
      <c r="H235" s="127">
        <v>461320400</v>
      </c>
      <c r="I235" s="127">
        <v>76886733.329999998</v>
      </c>
      <c r="J235" s="242">
        <v>65388077.299999997</v>
      </c>
      <c r="K235" s="102" t="s">
        <v>121</v>
      </c>
      <c r="L235" s="127">
        <f t="shared" ref="L235:L244" si="128">I235-J235</f>
        <v>11498656.030000001</v>
      </c>
      <c r="P235" s="2"/>
    </row>
    <row r="236" spans="1:16" s="86" customFormat="1" ht="25.5" outlineLevel="2">
      <c r="A236" s="93" t="s">
        <v>209</v>
      </c>
      <c r="B236" s="73" t="s">
        <v>0</v>
      </c>
      <c r="C236" s="73" t="s">
        <v>87</v>
      </c>
      <c r="D236" s="73" t="s">
        <v>88</v>
      </c>
      <c r="E236" s="73" t="s">
        <v>18</v>
      </c>
      <c r="F236" s="101" t="s">
        <v>121</v>
      </c>
      <c r="G236" s="144" t="s">
        <v>121</v>
      </c>
      <c r="H236" s="127">
        <v>139318800</v>
      </c>
      <c r="I236" s="127">
        <v>23219800</v>
      </c>
      <c r="J236" s="242">
        <v>18658993.579999998</v>
      </c>
      <c r="K236" s="102" t="s">
        <v>121</v>
      </c>
      <c r="L236" s="127">
        <f t="shared" si="128"/>
        <v>4560806.4200000018</v>
      </c>
      <c r="P236" s="2"/>
    </row>
    <row r="237" spans="1:16" s="86" customFormat="1" ht="25.5" outlineLevel="2">
      <c r="A237" s="93" t="s">
        <v>210</v>
      </c>
      <c r="B237" s="73" t="s">
        <v>0</v>
      </c>
      <c r="C237" s="73" t="s">
        <v>87</v>
      </c>
      <c r="D237" s="73" t="s">
        <v>88</v>
      </c>
      <c r="E237" s="73" t="s">
        <v>19</v>
      </c>
      <c r="F237" s="101" t="s">
        <v>121</v>
      </c>
      <c r="G237" s="144" t="s">
        <v>121</v>
      </c>
      <c r="H237" s="127">
        <v>19046550</v>
      </c>
      <c r="I237" s="127">
        <v>0</v>
      </c>
      <c r="J237" s="242">
        <v>0</v>
      </c>
      <c r="K237" s="102" t="s">
        <v>121</v>
      </c>
      <c r="L237" s="127">
        <f t="shared" si="128"/>
        <v>0</v>
      </c>
      <c r="P237" s="2"/>
    </row>
    <row r="238" spans="1:16" s="86" customFormat="1" ht="25.5" outlineLevel="2">
      <c r="A238" s="93" t="s">
        <v>216</v>
      </c>
      <c r="B238" s="73" t="s">
        <v>0</v>
      </c>
      <c r="C238" s="73" t="s">
        <v>87</v>
      </c>
      <c r="D238" s="73" t="s">
        <v>88</v>
      </c>
      <c r="E238" s="73" t="s">
        <v>42</v>
      </c>
      <c r="F238" s="101" t="s">
        <v>121</v>
      </c>
      <c r="G238" s="144" t="s">
        <v>121</v>
      </c>
      <c r="H238" s="127">
        <v>4000000</v>
      </c>
      <c r="I238" s="127">
        <v>0</v>
      </c>
      <c r="J238" s="242">
        <v>0</v>
      </c>
      <c r="K238" s="102" t="s">
        <v>121</v>
      </c>
      <c r="L238" s="127">
        <f t="shared" si="128"/>
        <v>0</v>
      </c>
      <c r="P238" s="2"/>
    </row>
    <row r="239" spans="1:16" s="86" customFormat="1" outlineLevel="1">
      <c r="A239" s="93" t="s">
        <v>104</v>
      </c>
      <c r="B239" s="73" t="s">
        <v>0</v>
      </c>
      <c r="C239" s="73" t="s">
        <v>87</v>
      </c>
      <c r="D239" s="73" t="s">
        <v>88</v>
      </c>
      <c r="E239" s="73" t="s">
        <v>4</v>
      </c>
      <c r="F239" s="101" t="s">
        <v>121</v>
      </c>
      <c r="G239" s="144" t="s">
        <v>121</v>
      </c>
      <c r="H239" s="127">
        <v>9063500</v>
      </c>
      <c r="I239" s="127">
        <v>0</v>
      </c>
      <c r="J239" s="242">
        <v>0</v>
      </c>
      <c r="K239" s="85" t="s">
        <v>121</v>
      </c>
      <c r="L239" s="127">
        <f t="shared" si="128"/>
        <v>0</v>
      </c>
      <c r="P239" s="2"/>
    </row>
    <row r="240" spans="1:16" s="86" customFormat="1" outlineLevel="2">
      <c r="A240" s="93" t="s">
        <v>211</v>
      </c>
      <c r="B240" s="73" t="s">
        <v>0</v>
      </c>
      <c r="C240" s="73" t="s">
        <v>87</v>
      </c>
      <c r="D240" s="73" t="s">
        <v>88</v>
      </c>
      <c r="E240" s="73" t="s">
        <v>20</v>
      </c>
      <c r="F240" s="101" t="s">
        <v>121</v>
      </c>
      <c r="G240" s="144" t="s">
        <v>121</v>
      </c>
      <c r="H240" s="127">
        <v>6297200</v>
      </c>
      <c r="I240" s="127">
        <v>524766.67000000004</v>
      </c>
      <c r="J240" s="242">
        <v>147101.64000000001</v>
      </c>
      <c r="K240" s="102" t="s">
        <v>121</v>
      </c>
      <c r="L240" s="127">
        <f t="shared" si="128"/>
        <v>377665.03</v>
      </c>
      <c r="P240" s="2"/>
    </row>
    <row r="241" spans="1:16" s="91" customFormat="1" ht="25.5" outlineLevel="4">
      <c r="A241" s="93" t="s">
        <v>222</v>
      </c>
      <c r="B241" s="73" t="s">
        <v>0</v>
      </c>
      <c r="C241" s="73" t="s">
        <v>87</v>
      </c>
      <c r="D241" s="73" t="s">
        <v>88</v>
      </c>
      <c r="E241" s="73" t="s">
        <v>89</v>
      </c>
      <c r="F241" s="101" t="s">
        <v>121</v>
      </c>
      <c r="G241" s="144" t="s">
        <v>121</v>
      </c>
      <c r="H241" s="127">
        <v>75046</v>
      </c>
      <c r="I241" s="127">
        <v>0</v>
      </c>
      <c r="J241" s="242">
        <v>0</v>
      </c>
      <c r="K241" s="102" t="s">
        <v>121</v>
      </c>
      <c r="L241" s="127">
        <f t="shared" si="128"/>
        <v>0</v>
      </c>
      <c r="M241" s="72"/>
      <c r="P241" s="2"/>
    </row>
    <row r="242" spans="1:16" s="90" customFormat="1" outlineLevel="4">
      <c r="A242" s="93" t="s">
        <v>212</v>
      </c>
      <c r="B242" s="73" t="s">
        <v>0</v>
      </c>
      <c r="C242" s="73" t="s">
        <v>87</v>
      </c>
      <c r="D242" s="73" t="s">
        <v>88</v>
      </c>
      <c r="E242" s="73" t="s">
        <v>21</v>
      </c>
      <c r="F242" s="101" t="s">
        <v>121</v>
      </c>
      <c r="G242" s="144" t="s">
        <v>121</v>
      </c>
      <c r="H242" s="127">
        <v>490240</v>
      </c>
      <c r="I242" s="127">
        <v>81706.67</v>
      </c>
      <c r="J242" s="242">
        <v>5664.7</v>
      </c>
      <c r="K242" s="102" t="s">
        <v>121</v>
      </c>
      <c r="L242" s="127">
        <f t="shared" si="128"/>
        <v>76041.97</v>
      </c>
      <c r="M242" s="95"/>
      <c r="N242" s="95"/>
      <c r="P242" s="2"/>
    </row>
    <row r="243" spans="1:16" s="90" customFormat="1" outlineLevel="4">
      <c r="A243" s="93" t="s">
        <v>213</v>
      </c>
      <c r="B243" s="73" t="s">
        <v>0</v>
      </c>
      <c r="C243" s="73" t="s">
        <v>87</v>
      </c>
      <c r="D243" s="73" t="s">
        <v>88</v>
      </c>
      <c r="E243" s="73" t="s">
        <v>22</v>
      </c>
      <c r="F243" s="101" t="s">
        <v>121</v>
      </c>
      <c r="G243" s="144" t="s">
        <v>121</v>
      </c>
      <c r="H243" s="127">
        <v>70514</v>
      </c>
      <c r="I243" s="127">
        <v>11752.33</v>
      </c>
      <c r="J243" s="242">
        <v>4221.8999999999996</v>
      </c>
      <c r="K243" s="85" t="s">
        <v>121</v>
      </c>
      <c r="L243" s="126">
        <f t="shared" si="128"/>
        <v>7530.43</v>
      </c>
      <c r="M243" s="95"/>
      <c r="N243" s="95"/>
      <c r="P243" s="2"/>
    </row>
    <row r="244" spans="1:16" s="90" customFormat="1" outlineLevel="4">
      <c r="A244" s="93" t="s">
        <v>219</v>
      </c>
      <c r="B244" s="73" t="s">
        <v>0</v>
      </c>
      <c r="C244" s="73" t="s">
        <v>87</v>
      </c>
      <c r="D244" s="73" t="s">
        <v>88</v>
      </c>
      <c r="E244" s="73" t="s">
        <v>45</v>
      </c>
      <c r="F244" s="101" t="s">
        <v>121</v>
      </c>
      <c r="G244" s="144" t="s">
        <v>121</v>
      </c>
      <c r="H244" s="127">
        <v>50000</v>
      </c>
      <c r="I244" s="127">
        <v>8333.33</v>
      </c>
      <c r="J244" s="242">
        <v>0</v>
      </c>
      <c r="K244" s="102" t="s">
        <v>121</v>
      </c>
      <c r="L244" s="127">
        <f t="shared" si="128"/>
        <v>8333.33</v>
      </c>
      <c r="M244" s="95"/>
      <c r="N244" s="95"/>
      <c r="P244" s="2"/>
    </row>
    <row r="245" spans="1:16" s="86" customFormat="1" ht="25.5" outlineLevel="1">
      <c r="A245" s="122" t="s">
        <v>197</v>
      </c>
      <c r="B245" s="7" t="s">
        <v>0</v>
      </c>
      <c r="C245" s="7" t="s">
        <v>87</v>
      </c>
      <c r="D245" s="7" t="s">
        <v>90</v>
      </c>
      <c r="E245" s="7" t="s">
        <v>1</v>
      </c>
      <c r="F245" s="5" t="s">
        <v>121</v>
      </c>
      <c r="G245" s="107" t="s">
        <v>121</v>
      </c>
      <c r="H245" s="125">
        <f>SUM(H246:H255)</f>
        <v>271259925</v>
      </c>
      <c r="I245" s="125">
        <f>SUM(I246:I255)</f>
        <v>38072810.57</v>
      </c>
      <c r="J245" s="241">
        <f t="shared" ref="J245:K245" si="129">SUM(J246:J255)</f>
        <v>30572580.949999999</v>
      </c>
      <c r="K245" s="236">
        <f t="shared" si="129"/>
        <v>0</v>
      </c>
      <c r="L245" s="125">
        <f>SUM(L246:L255)</f>
        <v>7500229.620000001</v>
      </c>
      <c r="P245" s="2"/>
    </row>
    <row r="246" spans="1:16" s="86" customFormat="1" outlineLevel="2">
      <c r="A246" s="93" t="s">
        <v>223</v>
      </c>
      <c r="B246" s="73" t="s">
        <v>0</v>
      </c>
      <c r="C246" s="73" t="s">
        <v>87</v>
      </c>
      <c r="D246" s="73" t="s">
        <v>90</v>
      </c>
      <c r="E246" s="73" t="s">
        <v>91</v>
      </c>
      <c r="F246" s="101" t="s">
        <v>121</v>
      </c>
      <c r="G246" s="144" t="s">
        <v>121</v>
      </c>
      <c r="H246" s="127">
        <v>201210562</v>
      </c>
      <c r="I246" s="127">
        <v>28365000</v>
      </c>
      <c r="J246" s="242">
        <v>23038606.989999998</v>
      </c>
      <c r="K246" s="102" t="s">
        <v>121</v>
      </c>
      <c r="L246" s="127">
        <f>I246-J246</f>
        <v>5326393.0100000016</v>
      </c>
      <c r="P246" s="2"/>
    </row>
    <row r="247" spans="1:16" s="86" customFormat="1" ht="25.5" outlineLevel="1">
      <c r="A247" s="93" t="s">
        <v>224</v>
      </c>
      <c r="B247" s="73" t="s">
        <v>0</v>
      </c>
      <c r="C247" s="73" t="s">
        <v>87</v>
      </c>
      <c r="D247" s="73" t="s">
        <v>90</v>
      </c>
      <c r="E247" s="73" t="s">
        <v>92</v>
      </c>
      <c r="F247" s="101" t="s">
        <v>121</v>
      </c>
      <c r="G247" s="144" t="s">
        <v>121</v>
      </c>
      <c r="H247" s="127">
        <v>300000</v>
      </c>
      <c r="I247" s="127">
        <v>29468</v>
      </c>
      <c r="J247" s="242">
        <v>29468</v>
      </c>
      <c r="K247" s="85" t="s">
        <v>121</v>
      </c>
      <c r="L247" s="127">
        <f t="shared" ref="L247:L255" si="130">I247-J247</f>
        <v>0</v>
      </c>
      <c r="P247" s="2"/>
    </row>
    <row r="248" spans="1:16" s="86" customFormat="1" ht="38.25" outlineLevel="2">
      <c r="A248" s="93" t="s">
        <v>225</v>
      </c>
      <c r="B248" s="73" t="s">
        <v>0</v>
      </c>
      <c r="C248" s="73" t="s">
        <v>87</v>
      </c>
      <c r="D248" s="73" t="s">
        <v>90</v>
      </c>
      <c r="E248" s="73" t="s">
        <v>93</v>
      </c>
      <c r="F248" s="101" t="s">
        <v>121</v>
      </c>
      <c r="G248" s="144" t="s">
        <v>121</v>
      </c>
      <c r="H248" s="127">
        <v>60765600</v>
      </c>
      <c r="I248" s="127">
        <v>8566342.2400000002</v>
      </c>
      <c r="J248" s="242">
        <v>6891454.9100000001</v>
      </c>
      <c r="K248" s="102" t="s">
        <v>121</v>
      </c>
      <c r="L248" s="127">
        <f t="shared" si="130"/>
        <v>1674887.33</v>
      </c>
      <c r="P248" s="2"/>
    </row>
    <row r="249" spans="1:16" s="86" customFormat="1" ht="25.5" outlineLevel="1">
      <c r="A249" s="93" t="s">
        <v>210</v>
      </c>
      <c r="B249" s="73" t="s">
        <v>0</v>
      </c>
      <c r="C249" s="73" t="s">
        <v>87</v>
      </c>
      <c r="D249" s="73" t="s">
        <v>90</v>
      </c>
      <c r="E249" s="73" t="s">
        <v>19</v>
      </c>
      <c r="F249" s="101" t="s">
        <v>121</v>
      </c>
      <c r="G249" s="144" t="s">
        <v>121</v>
      </c>
      <c r="H249" s="127">
        <v>2616943</v>
      </c>
      <c r="I249" s="127">
        <v>330300</v>
      </c>
      <c r="J249" s="242">
        <v>143495.73000000001</v>
      </c>
      <c r="K249" s="85" t="s">
        <v>121</v>
      </c>
      <c r="L249" s="127">
        <f t="shared" si="130"/>
        <v>186804.27</v>
      </c>
      <c r="P249" s="2"/>
    </row>
    <row r="250" spans="1:16" s="86" customFormat="1" outlineLevel="2">
      <c r="A250" s="93" t="s">
        <v>104</v>
      </c>
      <c r="B250" s="73" t="s">
        <v>0</v>
      </c>
      <c r="C250" s="73" t="s">
        <v>87</v>
      </c>
      <c r="D250" s="73" t="s">
        <v>90</v>
      </c>
      <c r="E250" s="73" t="s">
        <v>4</v>
      </c>
      <c r="F250" s="101" t="s">
        <v>121</v>
      </c>
      <c r="G250" s="144" t="s">
        <v>121</v>
      </c>
      <c r="H250" s="127">
        <v>3154096</v>
      </c>
      <c r="I250" s="127">
        <v>479890</v>
      </c>
      <c r="J250" s="242">
        <v>469555.32</v>
      </c>
      <c r="K250" s="102" t="s">
        <v>121</v>
      </c>
      <c r="L250" s="127">
        <f t="shared" si="130"/>
        <v>10334.679999999993</v>
      </c>
      <c r="P250" s="2"/>
    </row>
    <row r="251" spans="1:16" s="86" customFormat="1" outlineLevel="2">
      <c r="A251" s="93" t="s">
        <v>211</v>
      </c>
      <c r="B251" s="73" t="s">
        <v>0</v>
      </c>
      <c r="C251" s="73" t="s">
        <v>87</v>
      </c>
      <c r="D251" s="73" t="s">
        <v>90</v>
      </c>
      <c r="E251" s="73" t="s">
        <v>20</v>
      </c>
      <c r="F251" s="101" t="s">
        <v>121</v>
      </c>
      <c r="G251" s="144" t="s">
        <v>121</v>
      </c>
      <c r="H251" s="127">
        <v>2753724</v>
      </c>
      <c r="I251" s="127">
        <v>229477</v>
      </c>
      <c r="J251" s="242">
        <v>0</v>
      </c>
      <c r="K251" s="85" t="s">
        <v>121</v>
      </c>
      <c r="L251" s="127">
        <f t="shared" si="130"/>
        <v>229477</v>
      </c>
      <c r="P251" s="2"/>
    </row>
    <row r="252" spans="1:16" s="91" customFormat="1" ht="25.5" outlineLevel="4">
      <c r="A252" s="93" t="s">
        <v>222</v>
      </c>
      <c r="B252" s="73" t="s">
        <v>0</v>
      </c>
      <c r="C252" s="73" t="s">
        <v>87</v>
      </c>
      <c r="D252" s="73" t="s">
        <v>90</v>
      </c>
      <c r="E252" s="73" t="s">
        <v>89</v>
      </c>
      <c r="F252" s="101" t="s">
        <v>121</v>
      </c>
      <c r="G252" s="144" t="s">
        <v>121</v>
      </c>
      <c r="H252" s="127">
        <v>25000</v>
      </c>
      <c r="I252" s="127">
        <v>0</v>
      </c>
      <c r="J252" s="242">
        <v>0</v>
      </c>
      <c r="K252" s="102" t="s">
        <v>121</v>
      </c>
      <c r="L252" s="127">
        <f t="shared" si="130"/>
        <v>0</v>
      </c>
      <c r="M252" s="72"/>
      <c r="P252" s="2"/>
    </row>
    <row r="253" spans="1:16" s="90" customFormat="1" outlineLevel="2">
      <c r="A253" s="93" t="s">
        <v>212</v>
      </c>
      <c r="B253" s="73" t="s">
        <v>0</v>
      </c>
      <c r="C253" s="73" t="s">
        <v>87</v>
      </c>
      <c r="D253" s="73" t="s">
        <v>90</v>
      </c>
      <c r="E253" s="73" t="s">
        <v>21</v>
      </c>
      <c r="F253" s="101" t="s">
        <v>121</v>
      </c>
      <c r="G253" s="144" t="s">
        <v>121</v>
      </c>
      <c r="H253" s="127">
        <v>380000</v>
      </c>
      <c r="I253" s="127">
        <v>63333.33</v>
      </c>
      <c r="J253" s="242">
        <v>0</v>
      </c>
      <c r="K253" s="85" t="s">
        <v>121</v>
      </c>
      <c r="L253" s="127">
        <f t="shared" si="130"/>
        <v>63333.33</v>
      </c>
      <c r="M253" s="95"/>
      <c r="N253" s="95"/>
      <c r="P253" s="2"/>
    </row>
    <row r="254" spans="1:16" s="121" customFormat="1" outlineLevel="4">
      <c r="A254" s="93" t="s">
        <v>213</v>
      </c>
      <c r="B254" s="73" t="s">
        <v>0</v>
      </c>
      <c r="C254" s="73" t="s">
        <v>87</v>
      </c>
      <c r="D254" s="73" t="s">
        <v>90</v>
      </c>
      <c r="E254" s="73" t="s">
        <v>22</v>
      </c>
      <c r="F254" s="101" t="s">
        <v>121</v>
      </c>
      <c r="G254" s="144" t="s">
        <v>121</v>
      </c>
      <c r="H254" s="127">
        <v>19030</v>
      </c>
      <c r="I254" s="127">
        <v>3171.67</v>
      </c>
      <c r="J254" s="242">
        <v>0</v>
      </c>
      <c r="K254" s="102" t="s">
        <v>121</v>
      </c>
      <c r="L254" s="126">
        <f t="shared" si="130"/>
        <v>3171.67</v>
      </c>
      <c r="M254" s="95"/>
      <c r="N254" s="95"/>
      <c r="P254" s="2"/>
    </row>
    <row r="255" spans="1:16" s="90" customFormat="1" outlineLevel="4">
      <c r="A255" s="93" t="s">
        <v>219</v>
      </c>
      <c r="B255" s="73" t="s">
        <v>0</v>
      </c>
      <c r="C255" s="73" t="s">
        <v>87</v>
      </c>
      <c r="D255" s="73" t="s">
        <v>90</v>
      </c>
      <c r="E255" s="73" t="s">
        <v>45</v>
      </c>
      <c r="F255" s="101" t="s">
        <v>121</v>
      </c>
      <c r="G255" s="144" t="s">
        <v>121</v>
      </c>
      <c r="H255" s="127">
        <v>34970</v>
      </c>
      <c r="I255" s="127">
        <v>5828.33</v>
      </c>
      <c r="J255" s="242">
        <v>0</v>
      </c>
      <c r="K255" s="102" t="s">
        <v>121</v>
      </c>
      <c r="L255" s="127">
        <f t="shared" si="130"/>
        <v>5828.33</v>
      </c>
      <c r="M255" s="120"/>
      <c r="N255" s="95"/>
      <c r="P255" s="2"/>
    </row>
    <row r="256" spans="1:16" s="86" customFormat="1" ht="25.5" outlineLevel="2">
      <c r="A256" s="122" t="s">
        <v>198</v>
      </c>
      <c r="B256" s="7" t="s">
        <v>0</v>
      </c>
      <c r="C256" s="7" t="s">
        <v>87</v>
      </c>
      <c r="D256" s="7" t="s">
        <v>260</v>
      </c>
      <c r="E256" s="7" t="s">
        <v>1</v>
      </c>
      <c r="F256" s="5"/>
      <c r="G256" s="107"/>
      <c r="H256" s="125">
        <f>SUM(H257:H257)</f>
        <v>0</v>
      </c>
      <c r="I256" s="125">
        <f>SUM(I257:I257)</f>
        <v>0</v>
      </c>
      <c r="J256" s="241">
        <f>SUM(J257:J257)</f>
        <v>-650000</v>
      </c>
      <c r="K256" s="236">
        <f>SUM(K257:K257)</f>
        <v>650000</v>
      </c>
      <c r="L256" s="125">
        <f>SUM(L257:L257)</f>
        <v>650000</v>
      </c>
      <c r="P256" s="2"/>
    </row>
    <row r="257" spans="1:16" s="86" customFormat="1" ht="33.75" outlineLevel="2">
      <c r="A257" s="93" t="s">
        <v>205</v>
      </c>
      <c r="B257" s="73" t="s">
        <v>0</v>
      </c>
      <c r="C257" s="73" t="s">
        <v>87</v>
      </c>
      <c r="D257" s="73" t="s">
        <v>260</v>
      </c>
      <c r="E257" s="73">
        <v>321</v>
      </c>
      <c r="F257" s="131" t="s">
        <v>261</v>
      </c>
      <c r="G257" s="137" t="s">
        <v>272</v>
      </c>
      <c r="H257" s="127">
        <v>0</v>
      </c>
      <c r="I257" s="127">
        <v>0</v>
      </c>
      <c r="J257" s="242">
        <v>-650000</v>
      </c>
      <c r="K257" s="119">
        <f>I257-J257</f>
        <v>650000</v>
      </c>
      <c r="L257" s="127">
        <f t="shared" ref="L257" si="131">I257-J257</f>
        <v>650000</v>
      </c>
      <c r="P257" s="2"/>
    </row>
    <row r="258" spans="1:16" s="90" customFormat="1" ht="25.5" outlineLevel="4">
      <c r="A258" s="122" t="s">
        <v>198</v>
      </c>
      <c r="B258" s="7" t="s">
        <v>0</v>
      </c>
      <c r="C258" s="7" t="s">
        <v>87</v>
      </c>
      <c r="D258" s="7" t="s">
        <v>94</v>
      </c>
      <c r="E258" s="7" t="s">
        <v>1</v>
      </c>
      <c r="F258" s="5" t="s">
        <v>121</v>
      </c>
      <c r="G258" s="107" t="s">
        <v>121</v>
      </c>
      <c r="H258" s="125">
        <f>SUM(H259:H260)</f>
        <v>935089950</v>
      </c>
      <c r="I258" s="125">
        <f>SUM(I259:I260)</f>
        <v>31794954</v>
      </c>
      <c r="J258" s="241">
        <f>SUM(J259:J260)</f>
        <v>20814473.640000001</v>
      </c>
      <c r="K258" s="236">
        <f t="shared" ref="K258" si="132">SUM(K259:K260)</f>
        <v>0</v>
      </c>
      <c r="L258" s="125">
        <f>SUM(L259:L260)</f>
        <v>10980480.360000001</v>
      </c>
      <c r="M258" s="89"/>
      <c r="P258" s="2"/>
    </row>
    <row r="259" spans="1:16" s="90" customFormat="1" outlineLevel="4">
      <c r="A259" s="93" t="s">
        <v>104</v>
      </c>
      <c r="B259" s="73" t="s">
        <v>0</v>
      </c>
      <c r="C259" s="73" t="s">
        <v>87</v>
      </c>
      <c r="D259" s="73" t="s">
        <v>94</v>
      </c>
      <c r="E259" s="73" t="s">
        <v>4</v>
      </c>
      <c r="F259" s="101" t="s">
        <v>121</v>
      </c>
      <c r="G259" s="144" t="s">
        <v>121</v>
      </c>
      <c r="H259" s="127">
        <v>2275000</v>
      </c>
      <c r="I259" s="127">
        <v>139651</v>
      </c>
      <c r="J259" s="242">
        <v>80840.44</v>
      </c>
      <c r="K259" s="102" t="s">
        <v>121</v>
      </c>
      <c r="L259" s="127">
        <f t="shared" ref="L259:L260" si="133">I259-J259</f>
        <v>58810.559999999998</v>
      </c>
      <c r="M259" s="89"/>
      <c r="P259" s="2"/>
    </row>
    <row r="260" spans="1:16" s="86" customFormat="1" ht="33.75">
      <c r="A260" s="93" t="s">
        <v>205</v>
      </c>
      <c r="B260" s="73" t="s">
        <v>0</v>
      </c>
      <c r="C260" s="73" t="s">
        <v>87</v>
      </c>
      <c r="D260" s="73" t="s">
        <v>94</v>
      </c>
      <c r="E260" s="73" t="s">
        <v>9</v>
      </c>
      <c r="F260" s="131" t="s">
        <v>300</v>
      </c>
      <c r="G260" s="136" t="s">
        <v>272</v>
      </c>
      <c r="H260" s="127">
        <f>886174200+46640750</f>
        <v>932814950</v>
      </c>
      <c r="I260" s="127">
        <v>31655303</v>
      </c>
      <c r="J260" s="242">
        <v>20733633.199999999</v>
      </c>
      <c r="K260" s="102" t="s">
        <v>121</v>
      </c>
      <c r="L260" s="127">
        <f t="shared" si="133"/>
        <v>10921669.800000001</v>
      </c>
      <c r="P260" s="2"/>
    </row>
    <row r="261" spans="1:16" s="91" customFormat="1" ht="38.25" outlineLevel="4">
      <c r="A261" s="122" t="s">
        <v>199</v>
      </c>
      <c r="B261" s="7" t="s">
        <v>0</v>
      </c>
      <c r="C261" s="7" t="s">
        <v>87</v>
      </c>
      <c r="D261" s="7" t="s">
        <v>95</v>
      </c>
      <c r="E261" s="7" t="s">
        <v>1</v>
      </c>
      <c r="F261" s="5" t="s">
        <v>121</v>
      </c>
      <c r="G261" s="107" t="s">
        <v>121</v>
      </c>
      <c r="H261" s="125">
        <f>SUM(H262)</f>
        <v>50909000</v>
      </c>
      <c r="I261" s="125">
        <f>SUM(I262:I262)</f>
        <v>12727250</v>
      </c>
      <c r="J261" s="241">
        <f t="shared" ref="J261:K261" si="134">SUM(J262)</f>
        <v>12727250</v>
      </c>
      <c r="K261" s="236">
        <f t="shared" si="134"/>
        <v>0</v>
      </c>
      <c r="L261" s="125">
        <f>SUM(L262)</f>
        <v>0</v>
      </c>
      <c r="M261" s="72"/>
      <c r="P261" s="2"/>
    </row>
    <row r="262" spans="1:16" s="86" customFormat="1">
      <c r="A262" s="93" t="s">
        <v>122</v>
      </c>
      <c r="B262" s="73" t="s">
        <v>0</v>
      </c>
      <c r="C262" s="73" t="s">
        <v>87</v>
      </c>
      <c r="D262" s="73" t="s">
        <v>95</v>
      </c>
      <c r="E262" s="73" t="s">
        <v>78</v>
      </c>
      <c r="F262" s="101" t="s">
        <v>121</v>
      </c>
      <c r="G262" s="144" t="s">
        <v>121</v>
      </c>
      <c r="H262" s="127">
        <v>50909000</v>
      </c>
      <c r="I262" s="127">
        <v>12727250</v>
      </c>
      <c r="J262" s="242">
        <v>12727250</v>
      </c>
      <c r="K262" s="153" t="s">
        <v>121</v>
      </c>
      <c r="L262" s="127">
        <f>I262-J262</f>
        <v>0</v>
      </c>
      <c r="P262" s="2"/>
    </row>
    <row r="263" spans="1:16" s="91" customFormat="1" ht="25.5" outlineLevel="4">
      <c r="A263" s="122" t="s">
        <v>226</v>
      </c>
      <c r="B263" s="7" t="s">
        <v>0</v>
      </c>
      <c r="C263" s="7" t="s">
        <v>87</v>
      </c>
      <c r="D263" s="7" t="s">
        <v>96</v>
      </c>
      <c r="E263" s="7" t="s">
        <v>1</v>
      </c>
      <c r="F263" s="5" t="s">
        <v>121</v>
      </c>
      <c r="G263" s="107" t="s">
        <v>121</v>
      </c>
      <c r="H263" s="125">
        <f>SUM(H264)</f>
        <v>270000</v>
      </c>
      <c r="I263" s="125">
        <f>SUM(I264)</f>
        <v>0</v>
      </c>
      <c r="J263" s="241">
        <f t="shared" ref="J263:K263" si="135">SUM(J264)</f>
        <v>0</v>
      </c>
      <c r="K263" s="236">
        <f t="shared" si="135"/>
        <v>0</v>
      </c>
      <c r="L263" s="125">
        <f>SUM(L264)</f>
        <v>0</v>
      </c>
      <c r="M263" s="72"/>
      <c r="P263" s="2"/>
    </row>
    <row r="264" spans="1:16" s="86" customFormat="1">
      <c r="A264" s="93" t="s">
        <v>104</v>
      </c>
      <c r="B264" s="73" t="s">
        <v>0</v>
      </c>
      <c r="C264" s="73" t="s">
        <v>87</v>
      </c>
      <c r="D264" s="73" t="s">
        <v>96</v>
      </c>
      <c r="E264" s="73" t="s">
        <v>4</v>
      </c>
      <c r="F264" s="101" t="s">
        <v>121</v>
      </c>
      <c r="G264" s="144" t="s">
        <v>121</v>
      </c>
      <c r="H264" s="127">
        <v>270000</v>
      </c>
      <c r="I264" s="127">
        <v>0</v>
      </c>
      <c r="J264" s="242">
        <v>0</v>
      </c>
      <c r="K264" s="153" t="s">
        <v>121</v>
      </c>
      <c r="L264" s="127">
        <f>I264-J264</f>
        <v>0</v>
      </c>
      <c r="P264" s="2"/>
    </row>
    <row r="265" spans="1:16" s="91" customFormat="1" ht="89.25" outlineLevel="4">
      <c r="A265" s="122" t="s">
        <v>200</v>
      </c>
      <c r="B265" s="7" t="s">
        <v>0</v>
      </c>
      <c r="C265" s="7" t="s">
        <v>87</v>
      </c>
      <c r="D265" s="7" t="s">
        <v>97</v>
      </c>
      <c r="E265" s="7" t="s">
        <v>1</v>
      </c>
      <c r="F265" s="5" t="s">
        <v>121</v>
      </c>
      <c r="G265" s="107" t="s">
        <v>121</v>
      </c>
      <c r="H265" s="125">
        <f>SUM(H266)</f>
        <v>5795900</v>
      </c>
      <c r="I265" s="125">
        <f>SUM(I266)</f>
        <v>0</v>
      </c>
      <c r="J265" s="241">
        <f t="shared" ref="J265:K265" si="136">SUM(J266)</f>
        <v>0</v>
      </c>
      <c r="K265" s="236">
        <f t="shared" si="136"/>
        <v>0</v>
      </c>
      <c r="L265" s="125">
        <f>SUM(L266)</f>
        <v>0</v>
      </c>
      <c r="M265" s="72"/>
      <c r="P265" s="2"/>
    </row>
    <row r="266" spans="1:16" s="86" customFormat="1" ht="25.5">
      <c r="A266" s="93" t="s">
        <v>227</v>
      </c>
      <c r="B266" s="73" t="s">
        <v>0</v>
      </c>
      <c r="C266" s="73" t="s">
        <v>87</v>
      </c>
      <c r="D266" s="73" t="s">
        <v>97</v>
      </c>
      <c r="E266" s="73" t="s">
        <v>98</v>
      </c>
      <c r="F266" s="101" t="s">
        <v>121</v>
      </c>
      <c r="G266" s="144" t="s">
        <v>121</v>
      </c>
      <c r="H266" s="127">
        <f>11591800/2</f>
        <v>5795900</v>
      </c>
      <c r="I266" s="127">
        <v>0</v>
      </c>
      <c r="J266" s="242">
        <v>0</v>
      </c>
      <c r="K266" s="153" t="s">
        <v>121</v>
      </c>
      <c r="L266" s="127">
        <f>I266-J266</f>
        <v>0</v>
      </c>
      <c r="P266" s="2"/>
    </row>
    <row r="267" spans="1:16" s="91" customFormat="1" ht="25.5" outlineLevel="4">
      <c r="A267" s="122" t="s">
        <v>201</v>
      </c>
      <c r="B267" s="7" t="s">
        <v>0</v>
      </c>
      <c r="C267" s="7" t="s">
        <v>87</v>
      </c>
      <c r="D267" s="7" t="s">
        <v>99</v>
      </c>
      <c r="E267" s="7" t="s">
        <v>1</v>
      </c>
      <c r="F267" s="5" t="s">
        <v>121</v>
      </c>
      <c r="G267" s="107" t="s">
        <v>121</v>
      </c>
      <c r="H267" s="125">
        <f>SUM(H268)</f>
        <v>500000</v>
      </c>
      <c r="I267" s="125">
        <f>SUM(I268)</f>
        <v>250000</v>
      </c>
      <c r="J267" s="241">
        <f t="shared" ref="J267:K267" si="137">SUM(J268)</f>
        <v>250000</v>
      </c>
      <c r="K267" s="236">
        <f t="shared" si="137"/>
        <v>0</v>
      </c>
      <c r="L267" s="125">
        <f>SUM(L268)</f>
        <v>0</v>
      </c>
      <c r="M267" s="72"/>
      <c r="P267" s="2"/>
    </row>
    <row r="268" spans="1:16" s="97" customFormat="1" ht="25.5">
      <c r="A268" s="93" t="s">
        <v>227</v>
      </c>
      <c r="B268" s="73" t="s">
        <v>0</v>
      </c>
      <c r="C268" s="73" t="s">
        <v>87</v>
      </c>
      <c r="D268" s="73" t="s">
        <v>99</v>
      </c>
      <c r="E268" s="73" t="s">
        <v>98</v>
      </c>
      <c r="F268" s="101" t="s">
        <v>121</v>
      </c>
      <c r="G268" s="144" t="s">
        <v>121</v>
      </c>
      <c r="H268" s="127">
        <v>500000</v>
      </c>
      <c r="I268" s="127">
        <v>250000</v>
      </c>
      <c r="J268" s="242">
        <f>H268-I268</f>
        <v>250000</v>
      </c>
      <c r="K268" s="153" t="s">
        <v>121</v>
      </c>
      <c r="L268" s="127">
        <f>I268-J268</f>
        <v>0</v>
      </c>
      <c r="P268" s="2"/>
    </row>
    <row r="269" spans="1:16" s="97" customFormat="1" ht="51">
      <c r="A269" s="122" t="s">
        <v>202</v>
      </c>
      <c r="B269" s="7" t="s">
        <v>0</v>
      </c>
      <c r="C269" s="7" t="s">
        <v>87</v>
      </c>
      <c r="D269" s="7" t="s">
        <v>100</v>
      </c>
      <c r="E269" s="7" t="s">
        <v>1</v>
      </c>
      <c r="F269" s="5" t="s">
        <v>121</v>
      </c>
      <c r="G269" s="107" t="s">
        <v>121</v>
      </c>
      <c r="H269" s="125">
        <f>SUM(H270)</f>
        <v>2500000</v>
      </c>
      <c r="I269" s="125">
        <f>SUM(I270)</f>
        <v>1250000</v>
      </c>
      <c r="J269" s="241">
        <f t="shared" ref="J269:K269" si="138">SUM(J270)</f>
        <v>1250000</v>
      </c>
      <c r="K269" s="236">
        <f t="shared" si="138"/>
        <v>0</v>
      </c>
      <c r="L269" s="125">
        <f>SUM(L270)</f>
        <v>0</v>
      </c>
      <c r="P269" s="2"/>
    </row>
    <row r="270" spans="1:16" s="97" customFormat="1" ht="25.5">
      <c r="A270" s="93" t="s">
        <v>227</v>
      </c>
      <c r="B270" s="73" t="s">
        <v>0</v>
      </c>
      <c r="C270" s="73" t="s">
        <v>87</v>
      </c>
      <c r="D270" s="73" t="s">
        <v>100</v>
      </c>
      <c r="E270" s="73" t="s">
        <v>98</v>
      </c>
      <c r="F270" s="101" t="s">
        <v>121</v>
      </c>
      <c r="G270" s="144" t="s">
        <v>121</v>
      </c>
      <c r="H270" s="127">
        <v>2500000</v>
      </c>
      <c r="I270" s="127">
        <v>1250000</v>
      </c>
      <c r="J270" s="242">
        <f>H270-I270</f>
        <v>1250000</v>
      </c>
      <c r="K270" s="153" t="s">
        <v>121</v>
      </c>
      <c r="L270" s="127">
        <f>I270-J270</f>
        <v>0</v>
      </c>
      <c r="P270" s="2"/>
    </row>
    <row r="271" spans="1:16" s="91" customFormat="1" ht="38.25" outlineLevel="4">
      <c r="A271" s="122" t="s">
        <v>203</v>
      </c>
      <c r="B271" s="7" t="s">
        <v>0</v>
      </c>
      <c r="C271" s="7" t="s">
        <v>87</v>
      </c>
      <c r="D271" s="7" t="s">
        <v>101</v>
      </c>
      <c r="E271" s="7" t="s">
        <v>1</v>
      </c>
      <c r="F271" s="5" t="s">
        <v>121</v>
      </c>
      <c r="G271" s="107" t="s">
        <v>121</v>
      </c>
      <c r="H271" s="125">
        <f>SUM(H272:H273)</f>
        <v>24519050</v>
      </c>
      <c r="I271" s="125">
        <f>SUM(I272:I273)</f>
        <v>0</v>
      </c>
      <c r="J271" s="241">
        <f>SUM(J272:J273)</f>
        <v>0</v>
      </c>
      <c r="K271" s="236">
        <f t="shared" ref="K271" si="139">SUM(K272:K273)</f>
        <v>0</v>
      </c>
      <c r="L271" s="125">
        <f>SUM(L272:L273)</f>
        <v>0</v>
      </c>
      <c r="M271" s="72"/>
      <c r="P271" s="2"/>
    </row>
    <row r="272" spans="1:16" s="91" customFormat="1" ht="33.75" outlineLevel="4">
      <c r="A272" s="93" t="s">
        <v>104</v>
      </c>
      <c r="B272" s="151" t="s">
        <v>0</v>
      </c>
      <c r="C272" s="151" t="s">
        <v>87</v>
      </c>
      <c r="D272" s="151" t="s">
        <v>101</v>
      </c>
      <c r="E272" s="73" t="s">
        <v>4</v>
      </c>
      <c r="F272" s="247" t="s">
        <v>283</v>
      </c>
      <c r="G272" s="136" t="s">
        <v>272</v>
      </c>
      <c r="H272" s="127">
        <v>21158590</v>
      </c>
      <c r="I272" s="127">
        <v>0</v>
      </c>
      <c r="J272" s="242">
        <v>0</v>
      </c>
      <c r="K272" s="154" t="s">
        <v>121</v>
      </c>
      <c r="L272" s="127">
        <f t="shared" ref="L272:L273" si="140">I272-J272</f>
        <v>0</v>
      </c>
      <c r="M272" s="72"/>
      <c r="P272" s="2"/>
    </row>
    <row r="273" spans="1:15" ht="33.75">
      <c r="A273" s="93" t="s">
        <v>218</v>
      </c>
      <c r="B273" s="151" t="s">
        <v>0</v>
      </c>
      <c r="C273" s="151" t="s">
        <v>87</v>
      </c>
      <c r="D273" s="151" t="s">
        <v>101</v>
      </c>
      <c r="E273" s="73" t="s">
        <v>44</v>
      </c>
      <c r="F273" s="247" t="s">
        <v>283</v>
      </c>
      <c r="G273" s="136" t="s">
        <v>272</v>
      </c>
      <c r="H273" s="127">
        <v>3360460</v>
      </c>
      <c r="I273" s="126">
        <v>0</v>
      </c>
      <c r="J273" s="242">
        <v>0</v>
      </c>
      <c r="K273" s="154" t="s">
        <v>121</v>
      </c>
      <c r="L273" s="126">
        <f t="shared" si="140"/>
        <v>0</v>
      </c>
      <c r="N273" s="2" t="s">
        <v>121</v>
      </c>
    </row>
    <row r="274" spans="1:15" ht="25.5">
      <c r="A274" s="122" t="s">
        <v>266</v>
      </c>
      <c r="B274" s="7" t="s">
        <v>0</v>
      </c>
      <c r="C274" s="7" t="s">
        <v>87</v>
      </c>
      <c r="D274" s="7">
        <v>9990020680</v>
      </c>
      <c r="E274" s="7">
        <v>612</v>
      </c>
      <c r="F274" s="5"/>
      <c r="G274" s="107"/>
      <c r="H274" s="125">
        <v>34265000</v>
      </c>
      <c r="I274" s="125">
        <v>0</v>
      </c>
      <c r="J274" s="241">
        <v>0</v>
      </c>
      <c r="K274" s="236">
        <v>0</v>
      </c>
      <c r="L274" s="125">
        <f>I274-J274</f>
        <v>0</v>
      </c>
      <c r="N274" s="78"/>
    </row>
    <row r="275" spans="1:15" ht="15.75" thickBot="1">
      <c r="A275" s="122" t="s">
        <v>265</v>
      </c>
      <c r="B275" s="7" t="s">
        <v>0</v>
      </c>
      <c r="C275" s="7" t="s">
        <v>87</v>
      </c>
      <c r="D275" s="7">
        <v>9990020680</v>
      </c>
      <c r="E275" s="7">
        <v>811</v>
      </c>
      <c r="F275" s="5"/>
      <c r="G275" s="107"/>
      <c r="H275" s="125">
        <v>15000000</v>
      </c>
      <c r="I275" s="125">
        <v>6671872</v>
      </c>
      <c r="J275" s="241">
        <v>6670544</v>
      </c>
      <c r="K275" s="236">
        <v>0</v>
      </c>
      <c r="L275" s="125">
        <f>I275-J275</f>
        <v>1328</v>
      </c>
    </row>
    <row r="276" spans="1:15" ht="15.75" thickBot="1">
      <c r="A276" s="66" t="s">
        <v>120</v>
      </c>
      <c r="B276" s="108" t="s">
        <v>121</v>
      </c>
      <c r="C276" s="108" t="s">
        <v>121</v>
      </c>
      <c r="D276" s="108" t="s">
        <v>121</v>
      </c>
      <c r="E276" s="40" t="s">
        <v>121</v>
      </c>
      <c r="F276" s="41" t="s">
        <v>121</v>
      </c>
      <c r="G276" s="40" t="s">
        <v>121</v>
      </c>
      <c r="H276" s="231">
        <f>H19+H21+H23+H26+H28+H30+H33+H35+H43+H45+H48+H50+H52+H54+H56+H58+H60+H62+H65+H67+H82+H84+H86+H88+H90+H92+H95+H98+H101+H105+H107+H109+H112+H115+H118+H122+H126+H128+H131+H136+H139+H142+H148+H151+H157+H160+H163+H166+H172+H175+H183+H187+H191+H193+H198+H201+H216+H219+H221+H224+H225+H226+H228+H234+H245+H258+H261+H263+H265+H267+H269+H271+H274+H275</f>
        <v>14099314144.5</v>
      </c>
      <c r="I276" s="233">
        <f>I19+I21+I23+I26+I28+I30+I33+I35+I43+I45+I48+I50+I52+I54+I56+I58+I60+I62+I65+I67+I82+I84+I86+I88+I90+I92+I95+I98+I101+I105+I107+I109+I112+I115+I118+I122+I126+I128+I131+I136+I139+I142+I148+I151+I157+I160+I163+I166+I172+I175+I183+I187+I191+I193+I198+I201+I216+I219+I221+I224+I225+I226+I228+I234+I245+I258+I261+I263+I265+I267+I269+I271+I274+I275</f>
        <v>2446350849.1900001</v>
      </c>
      <c r="J276" s="249">
        <f>J19+J21+J23+J26+J28+J30+J33+J35+J43+J45+J48+J50+J52+J54+J56+J58+J60+J62+J65+J67+J82+J84+J86+J88+J90+J92+J95+J98+J101+J105+J107+J109+J112+J115+J118+J122+J126+J128+J131+J133+J136+J139+J142+J145+J148+J151+J154+J157+J160+J163+J166+J169+J172+J175+J178+J183+J187+J189+J191+J193+J195+J198+J201+J204+J211+J213+J216+J219+J221+J224+J225+J226+J228+J230+J231+J232+J234+J245+J256+J258+J261+J263+J265+J267+J269+J271+J274+J275</f>
        <v>2354476030.8499999</v>
      </c>
      <c r="K276" s="232" t="e">
        <f>K19+K21+K23+K26+K28+K30+K33+K35+K43+K45+K48+K50+K52+K54+K56+K58+K60+K62+K65+K67+K82+K84+K86+K88+K90+K92+K95+K98+K101+K105+K107+K109+K112+K115+K118+K122+K126+K128+K131+K133+K136+K139+K142+K145+K148+K151+K154+K157+K160+K163+K166+K169+K172+K175+K178+K183+K187+K189+K191+K193+K195+K198+K201+K204+K211+K213+K216+K219+K221+K224+K225+K226+K228+K230+K231+K232+K234+#REF!+K245+K256+K258+K261+K263+K265+K267+K269+K271+K274+K275</f>
        <v>#VALUE!</v>
      </c>
      <c r="L276" s="152">
        <f>L19+L21+L23+L26+L28+L30+L33+L35+L43+L45+L48+L50+L52+L54+L56+L58+L60+L62+L65+L67+L82+L84+L86+L88+L90+L92+L95+L98+L101+L105+L107+L109+L112+L115+L118+L122+L126+L128+L131+L133+L136+L139+L142+L145+L148+L151+L154+L157+L160+L163+L166+L169+L172+L175+L178+L183+L187+L189+L191+L193+L195+L198+L201+L204+L211+L213+L216+L219+L221+L224+L225+L226+L228+L230+L231+L232+L234+L245+L256+L258+L261+L263+L265+L267+L269+L271+L274+L275</f>
        <v>91874818.340000004</v>
      </c>
      <c r="N276" s="78"/>
    </row>
    <row r="277" spans="1:15" ht="15.75" thickBot="1">
      <c r="A277" s="55" t="s">
        <v>121</v>
      </c>
      <c r="B277" s="109" t="s">
        <v>121</v>
      </c>
      <c r="C277" s="109" t="s">
        <v>121</v>
      </c>
      <c r="D277" s="109" t="s">
        <v>121</v>
      </c>
      <c r="E277" s="109" t="s">
        <v>121</v>
      </c>
      <c r="F277" s="4" t="s">
        <v>121</v>
      </c>
      <c r="G277" s="147" t="s">
        <v>121</v>
      </c>
      <c r="H277" s="8"/>
      <c r="I277" s="217"/>
      <c r="J277" s="56"/>
      <c r="K277" s="234" t="s">
        <v>121</v>
      </c>
      <c r="L277" s="155" t="s">
        <v>237</v>
      </c>
      <c r="M277" s="74">
        <f>H64+H76+H97+H100+H114+H117+H127+H130+H132+H138+H141+H144+H159+H200+H203+H218+H220</f>
        <v>1975410400</v>
      </c>
      <c r="N277" s="78"/>
    </row>
    <row r="278" spans="1:15" ht="15.75" thickBot="1">
      <c r="A278" s="11" t="s">
        <v>121</v>
      </c>
      <c r="B278" s="110" t="s">
        <v>121</v>
      </c>
      <c r="C278" s="110" t="s">
        <v>121</v>
      </c>
      <c r="D278" s="110" t="s">
        <v>121</v>
      </c>
      <c r="E278" s="110" t="s">
        <v>121</v>
      </c>
      <c r="F278" s="12" t="s">
        <v>121</v>
      </c>
      <c r="G278" s="148" t="s">
        <v>121</v>
      </c>
      <c r="H278" s="8"/>
      <c r="I278" s="134"/>
      <c r="J278" s="204"/>
      <c r="K278" s="234" t="s">
        <v>121</v>
      </c>
      <c r="L278" s="74" t="s">
        <v>238</v>
      </c>
      <c r="M278" s="75">
        <f>H19+H21+H23+H26+H28+H33+H35+H43+H45+H48+H50+H52+H54+H58+H60+H63+H65+H67-H76+H82+H84+H86+H88+H90+H96+H99+H101+H105+H107+H113+H116+H118+H122+H129+H137+H140+H143+H148+H151+H158+H160+H163+H166+H172+H175+H183+H187+H191+H193+H199+H202+H217+H221+H224+H225+H226+H234+H245+H258+H228+H261+H263+H265+H267+H269+H271+H274+H275+H56</f>
        <v>12123903744.5</v>
      </c>
    </row>
    <row r="279" spans="1:15" ht="15.75" thickBot="1">
      <c r="A279" s="313" t="s">
        <v>123</v>
      </c>
      <c r="B279" s="314"/>
      <c r="C279" s="314"/>
      <c r="D279" s="314"/>
      <c r="E279" s="314"/>
      <c r="F279" s="314"/>
      <c r="G279" s="314"/>
      <c r="H279" s="314"/>
      <c r="I279" s="314"/>
      <c r="J279" s="13" t="s">
        <v>121</v>
      </c>
      <c r="K279" s="234" t="s">
        <v>121</v>
      </c>
      <c r="L279" s="74" t="s">
        <v>239</v>
      </c>
      <c r="M279" s="74">
        <f>I276</f>
        <v>2446350849.1900001</v>
      </c>
    </row>
    <row r="280" spans="1:15" ht="15.75" thickBot="1">
      <c r="A280" s="313" t="s">
        <v>124</v>
      </c>
      <c r="B280" s="314"/>
      <c r="C280" s="314"/>
      <c r="D280" s="314"/>
      <c r="E280" s="314"/>
      <c r="F280" s="314"/>
      <c r="G280" s="314"/>
      <c r="H280" s="314"/>
      <c r="I280" s="314"/>
      <c r="J280" s="13" t="s">
        <v>121</v>
      </c>
      <c r="K280" s="234" t="s">
        <v>121</v>
      </c>
      <c r="L280" s="74" t="s">
        <v>240</v>
      </c>
      <c r="M280" s="74">
        <f>J276</f>
        <v>2354476030.8499999</v>
      </c>
    </row>
    <row r="281" spans="1:15" ht="45.75" thickBot="1">
      <c r="A281" s="57" t="s">
        <v>125</v>
      </c>
      <c r="B281" s="133" t="s">
        <v>109</v>
      </c>
      <c r="C281" s="132" t="s">
        <v>110</v>
      </c>
      <c r="D281" s="315" t="s">
        <v>111</v>
      </c>
      <c r="E281" s="316"/>
      <c r="F281" s="317"/>
      <c r="G281" s="315" t="s">
        <v>112</v>
      </c>
      <c r="H281" s="317"/>
      <c r="I281" s="205" t="s">
        <v>113</v>
      </c>
      <c r="J281" s="15"/>
      <c r="K281" s="234" t="s">
        <v>121</v>
      </c>
      <c r="L281" s="76" t="s">
        <v>149</v>
      </c>
      <c r="M281" s="77">
        <f>M279-M280</f>
        <v>91874818.340000153</v>
      </c>
      <c r="N281" s="78"/>
      <c r="O281" s="78"/>
    </row>
    <row r="282" spans="1:15" ht="42.75">
      <c r="A282" s="16" t="s">
        <v>284</v>
      </c>
      <c r="B282" s="17" t="s">
        <v>114</v>
      </c>
      <c r="C282" s="18" t="s">
        <v>121</v>
      </c>
      <c r="D282" s="298">
        <f>I276</f>
        <v>2446350849.1900001</v>
      </c>
      <c r="E282" s="303"/>
      <c r="F282" s="299"/>
      <c r="G282" s="298">
        <f>J276</f>
        <v>2354476030.8499999</v>
      </c>
      <c r="H282" s="299"/>
      <c r="I282" s="19">
        <f>L276</f>
        <v>91874818.340000004</v>
      </c>
      <c r="J282" s="15"/>
      <c r="K282" s="234" t="s">
        <v>121</v>
      </c>
      <c r="L282" s="2" t="s">
        <v>121</v>
      </c>
    </row>
    <row r="283" spans="1:15">
      <c r="A283" s="16" t="s">
        <v>285</v>
      </c>
      <c r="B283" s="17" t="s">
        <v>115</v>
      </c>
      <c r="C283" s="17" t="s">
        <v>121</v>
      </c>
      <c r="D283" s="295" t="s">
        <v>121</v>
      </c>
      <c r="E283" s="296"/>
      <c r="F283" s="297"/>
      <c r="G283" s="298"/>
      <c r="H283" s="299"/>
      <c r="I283" s="21"/>
      <c r="J283" s="15"/>
      <c r="K283" s="234" t="s">
        <v>121</v>
      </c>
      <c r="L283" s="2" t="s">
        <v>121</v>
      </c>
    </row>
    <row r="284" spans="1:15">
      <c r="A284" s="20" t="s">
        <v>286</v>
      </c>
      <c r="B284" s="17" t="s">
        <v>116</v>
      </c>
      <c r="C284" s="17" t="s">
        <v>121</v>
      </c>
      <c r="D284" s="300" t="s">
        <v>121</v>
      </c>
      <c r="E284" s="301"/>
      <c r="F284" s="302"/>
      <c r="G284" s="300"/>
      <c r="H284" s="302"/>
      <c r="I284" s="21"/>
      <c r="J284" s="15" t="s">
        <v>121</v>
      </c>
      <c r="K284" s="234" t="s">
        <v>121</v>
      </c>
      <c r="L284" s="2" t="s">
        <v>121</v>
      </c>
      <c r="M284" s="78"/>
    </row>
    <row r="285" spans="1:15">
      <c r="A285" s="16" t="s">
        <v>287</v>
      </c>
      <c r="B285" s="17" t="s">
        <v>117</v>
      </c>
      <c r="C285" s="17" t="s">
        <v>121</v>
      </c>
      <c r="D285" s="295" t="s">
        <v>121</v>
      </c>
      <c r="E285" s="296"/>
      <c r="F285" s="297"/>
      <c r="G285" s="300"/>
      <c r="H285" s="302"/>
      <c r="I285" s="21"/>
      <c r="J285" s="15" t="s">
        <v>121</v>
      </c>
      <c r="K285" s="234" t="s">
        <v>121</v>
      </c>
      <c r="L285" s="2" t="s">
        <v>121</v>
      </c>
    </row>
    <row r="286" spans="1:15">
      <c r="A286" s="22" t="s">
        <v>121</v>
      </c>
      <c r="B286" s="111" t="s">
        <v>121</v>
      </c>
      <c r="C286" s="111" t="s">
        <v>121</v>
      </c>
      <c r="D286" s="111" t="s">
        <v>121</v>
      </c>
      <c r="E286" s="23" t="s">
        <v>121</v>
      </c>
      <c r="F286" s="24" t="s">
        <v>121</v>
      </c>
      <c r="G286" s="149" t="s">
        <v>121</v>
      </c>
      <c r="H286" s="26" t="s">
        <v>121</v>
      </c>
      <c r="I286" s="14" t="s">
        <v>121</v>
      </c>
      <c r="J286" s="15" t="s">
        <v>121</v>
      </c>
      <c r="K286" s="234" t="s">
        <v>121</v>
      </c>
      <c r="L286" s="2" t="s">
        <v>121</v>
      </c>
    </row>
    <row r="287" spans="1:15">
      <c r="A287" s="27" t="s">
        <v>121</v>
      </c>
      <c r="B287" s="111" t="s">
        <v>121</v>
      </c>
      <c r="C287" s="111" t="s">
        <v>121</v>
      </c>
      <c r="D287" s="111" t="s">
        <v>121</v>
      </c>
      <c r="E287" s="23" t="s">
        <v>121</v>
      </c>
      <c r="F287" s="24" t="s">
        <v>121</v>
      </c>
      <c r="G287" s="23" t="s">
        <v>121</v>
      </c>
      <c r="H287" s="25" t="s">
        <v>121</v>
      </c>
      <c r="I287" s="14" t="s">
        <v>121</v>
      </c>
      <c r="J287" s="15" t="s">
        <v>121</v>
      </c>
      <c r="K287" s="234" t="s">
        <v>121</v>
      </c>
      <c r="L287" s="2" t="s">
        <v>121</v>
      </c>
    </row>
    <row r="288" spans="1:15">
      <c r="A288" s="27" t="s">
        <v>121</v>
      </c>
      <c r="B288" s="111" t="s">
        <v>121</v>
      </c>
      <c r="C288" s="111" t="s">
        <v>121</v>
      </c>
      <c r="D288" s="111" t="s">
        <v>121</v>
      </c>
      <c r="E288" s="23" t="s">
        <v>121</v>
      </c>
      <c r="F288" s="24" t="s">
        <v>121</v>
      </c>
      <c r="G288" s="23" t="s">
        <v>121</v>
      </c>
      <c r="H288" s="25" t="s">
        <v>121</v>
      </c>
      <c r="I288" s="14" t="s">
        <v>121</v>
      </c>
      <c r="J288" s="15" t="s">
        <v>121</v>
      </c>
      <c r="K288" s="234" t="s">
        <v>121</v>
      </c>
      <c r="L288" s="2" t="s">
        <v>121</v>
      </c>
    </row>
    <row r="289" spans="1:12">
      <c r="A289" s="27" t="s">
        <v>121</v>
      </c>
      <c r="B289" s="111" t="s">
        <v>121</v>
      </c>
      <c r="C289" s="111" t="s">
        <v>121</v>
      </c>
      <c r="D289" s="111" t="s">
        <v>121</v>
      </c>
      <c r="E289" s="23" t="s">
        <v>121</v>
      </c>
      <c r="F289" s="24" t="s">
        <v>121</v>
      </c>
      <c r="G289" s="23" t="s">
        <v>121</v>
      </c>
      <c r="H289" s="24" t="s">
        <v>121</v>
      </c>
      <c r="I289" s="14" t="s">
        <v>121</v>
      </c>
      <c r="J289" s="28" t="s">
        <v>121</v>
      </c>
      <c r="K289" s="234" t="s">
        <v>121</v>
      </c>
      <c r="L289" s="2" t="s">
        <v>121</v>
      </c>
    </row>
    <row r="290" spans="1:12">
      <c r="A290" s="27" t="s">
        <v>121</v>
      </c>
      <c r="B290" s="111" t="s">
        <v>121</v>
      </c>
      <c r="C290" s="111" t="s">
        <v>121</v>
      </c>
      <c r="D290" s="111" t="s">
        <v>121</v>
      </c>
      <c r="E290" s="23" t="s">
        <v>121</v>
      </c>
      <c r="F290" s="24" t="s">
        <v>121</v>
      </c>
      <c r="G290" s="23" t="s">
        <v>121</v>
      </c>
      <c r="H290" s="26" t="s">
        <v>121</v>
      </c>
      <c r="I290" s="14" t="s">
        <v>121</v>
      </c>
      <c r="J290" s="15" t="s">
        <v>121</v>
      </c>
      <c r="K290" s="234" t="s">
        <v>121</v>
      </c>
      <c r="L290" s="2" t="s">
        <v>121</v>
      </c>
    </row>
    <row r="291" spans="1:12" ht="15.75">
      <c r="A291" s="282" t="s">
        <v>102</v>
      </c>
      <c r="B291" s="283"/>
      <c r="C291" s="283"/>
      <c r="D291" s="116" t="s">
        <v>121</v>
      </c>
      <c r="E291" s="116" t="s">
        <v>121</v>
      </c>
      <c r="F291" s="29" t="s">
        <v>121</v>
      </c>
      <c r="G291" s="284" t="s">
        <v>118</v>
      </c>
      <c r="H291" s="284"/>
      <c r="I291" s="14" t="s">
        <v>121</v>
      </c>
      <c r="J291" s="28" t="s">
        <v>121</v>
      </c>
      <c r="K291" s="234" t="s">
        <v>121</v>
      </c>
      <c r="L291" s="2" t="s">
        <v>121</v>
      </c>
    </row>
    <row r="292" spans="1:12" ht="15.75">
      <c r="A292" s="208" t="s">
        <v>121</v>
      </c>
      <c r="B292" s="209" t="s">
        <v>121</v>
      </c>
      <c r="C292" s="209" t="s">
        <v>121</v>
      </c>
      <c r="D292" s="117" t="s">
        <v>121</v>
      </c>
      <c r="E292" s="30" t="s">
        <v>121</v>
      </c>
      <c r="F292" s="31" t="s">
        <v>121</v>
      </c>
      <c r="G292" s="209" t="s">
        <v>121</v>
      </c>
      <c r="H292" s="210" t="s">
        <v>121</v>
      </c>
      <c r="I292" s="32" t="s">
        <v>121</v>
      </c>
      <c r="J292" s="28" t="s">
        <v>121</v>
      </c>
      <c r="K292" s="234" t="s">
        <v>121</v>
      </c>
      <c r="L292" s="2" t="s">
        <v>121</v>
      </c>
    </row>
    <row r="293" spans="1:12" ht="15.75">
      <c r="A293" s="208" t="s">
        <v>121</v>
      </c>
      <c r="B293" s="209" t="s">
        <v>121</v>
      </c>
      <c r="C293" s="209" t="s">
        <v>121</v>
      </c>
      <c r="D293" s="117" t="s">
        <v>121</v>
      </c>
      <c r="E293" s="30" t="s">
        <v>121</v>
      </c>
      <c r="F293" s="31" t="s">
        <v>121</v>
      </c>
      <c r="G293" s="209" t="s">
        <v>121</v>
      </c>
      <c r="H293" s="210" t="s">
        <v>121</v>
      </c>
      <c r="I293" s="32" t="s">
        <v>121</v>
      </c>
      <c r="J293" s="28" t="s">
        <v>121</v>
      </c>
      <c r="K293" s="234" t="s">
        <v>121</v>
      </c>
      <c r="L293" s="2" t="s">
        <v>121</v>
      </c>
    </row>
    <row r="294" spans="1:12" ht="15.75">
      <c r="A294" s="33" t="s">
        <v>121</v>
      </c>
      <c r="B294" s="117" t="s">
        <v>121</v>
      </c>
      <c r="C294" s="112" t="s">
        <v>121</v>
      </c>
      <c r="D294" s="117" t="s">
        <v>121</v>
      </c>
      <c r="E294" s="30" t="s">
        <v>121</v>
      </c>
      <c r="F294" s="31" t="s">
        <v>121</v>
      </c>
      <c r="G294" s="30" t="s">
        <v>121</v>
      </c>
      <c r="H294" s="31" t="s">
        <v>121</v>
      </c>
      <c r="I294" s="32" t="s">
        <v>121</v>
      </c>
      <c r="J294" s="28" t="s">
        <v>121</v>
      </c>
      <c r="K294" s="234" t="s">
        <v>121</v>
      </c>
      <c r="L294" s="2" t="s">
        <v>121</v>
      </c>
    </row>
    <row r="295" spans="1:12" ht="15.75">
      <c r="A295" s="285" t="s">
        <v>275</v>
      </c>
      <c r="B295" s="286"/>
      <c r="C295" s="286"/>
      <c r="D295" s="117" t="s">
        <v>121</v>
      </c>
      <c r="E295" s="30" t="s">
        <v>121</v>
      </c>
      <c r="F295" s="31" t="s">
        <v>121</v>
      </c>
      <c r="G295" s="287" t="s">
        <v>119</v>
      </c>
      <c r="H295" s="287"/>
      <c r="I295" s="14" t="s">
        <v>121</v>
      </c>
      <c r="J295" s="28" t="s">
        <v>121</v>
      </c>
      <c r="K295" s="234" t="s">
        <v>121</v>
      </c>
      <c r="L295" s="2" t="s">
        <v>121</v>
      </c>
    </row>
    <row r="296" spans="1:12">
      <c r="A296" s="27" t="s">
        <v>121</v>
      </c>
      <c r="B296" s="111" t="s">
        <v>121</v>
      </c>
      <c r="C296" s="111" t="s">
        <v>121</v>
      </c>
      <c r="D296" s="111" t="s">
        <v>121</v>
      </c>
      <c r="E296" s="23" t="s">
        <v>121</v>
      </c>
      <c r="F296" s="24" t="s">
        <v>121</v>
      </c>
      <c r="G296" s="23" t="s">
        <v>121</v>
      </c>
      <c r="H296" s="26" t="s">
        <v>121</v>
      </c>
      <c r="I296" s="32" t="s">
        <v>121</v>
      </c>
      <c r="J296" s="28" t="s">
        <v>121</v>
      </c>
      <c r="K296" s="234" t="s">
        <v>121</v>
      </c>
    </row>
    <row r="297" spans="1:12" ht="15.75" thickBot="1">
      <c r="A297" s="34" t="s">
        <v>121</v>
      </c>
      <c r="B297" s="113" t="s">
        <v>121</v>
      </c>
      <c r="C297" s="113" t="s">
        <v>121</v>
      </c>
      <c r="D297" s="113" t="s">
        <v>121</v>
      </c>
      <c r="E297" s="35" t="s">
        <v>121</v>
      </c>
      <c r="F297" s="36" t="s">
        <v>121</v>
      </c>
      <c r="G297" s="35" t="s">
        <v>121</v>
      </c>
      <c r="H297" s="37" t="s">
        <v>121</v>
      </c>
      <c r="I297" s="38" t="s">
        <v>121</v>
      </c>
      <c r="J297" s="39" t="s">
        <v>121</v>
      </c>
      <c r="K297" s="234" t="s">
        <v>121</v>
      </c>
    </row>
    <row r="308" spans="1:10">
      <c r="A308" s="2"/>
      <c r="H308" s="83" t="e">
        <f>H220+#REF!+H218+H215+H203+#REF!+H200+H197+#REF!+H159+H156+H144+#REF!+H141+#REF!+H138+H135+H132+#REF!+H130+#REF!+H127+#REF!+H117+#REF!+H114+H111+H100+#REF!+H97+#REF!+H76+H64+#REF!</f>
        <v>#REF!</v>
      </c>
      <c r="I308" s="2"/>
      <c r="J308" s="2"/>
    </row>
    <row r="309" spans="1:10">
      <c r="A309" s="2"/>
      <c r="H309" s="83" t="e">
        <f>H308-H100-H97</f>
        <v>#REF!</v>
      </c>
      <c r="I309" s="2"/>
      <c r="J309" s="2"/>
    </row>
    <row r="345" spans="1:14">
      <c r="N345" s="78" t="e">
        <f>#REF!+H64+H76+#REF!+H97+#REF!+H100+H111+H114+#REF!+H117+#REF!+H127+#REF!+H130+#REF!+H132+H135+H138+#REF!+H141+#REF!+H144+H156+H159+H168+#REF!+H197+H200+#REF!+H203+H215+H218+#REF!+H220</f>
        <v>#REF!</v>
      </c>
    </row>
    <row r="349" spans="1:14">
      <c r="A349" s="2"/>
      <c r="H349" s="2"/>
      <c r="I349" s="2"/>
      <c r="J349" s="2"/>
    </row>
  </sheetData>
  <mergeCells count="23">
    <mergeCell ref="A291:C291"/>
    <mergeCell ref="G291:H291"/>
    <mergeCell ref="A295:C295"/>
    <mergeCell ref="G295:H295"/>
    <mergeCell ref="D283:F283"/>
    <mergeCell ref="G283:H283"/>
    <mergeCell ref="D284:F284"/>
    <mergeCell ref="G284:H284"/>
    <mergeCell ref="D285:F285"/>
    <mergeCell ref="G285:H285"/>
    <mergeCell ref="D282:F282"/>
    <mergeCell ref="G282:H282"/>
    <mergeCell ref="A2:I2"/>
    <mergeCell ref="A3:I3"/>
    <mergeCell ref="A4:I4"/>
    <mergeCell ref="D7:G7"/>
    <mergeCell ref="D9:G9"/>
    <mergeCell ref="A10:F10"/>
    <mergeCell ref="A11:F11"/>
    <mergeCell ref="A279:I279"/>
    <mergeCell ref="A280:I280"/>
    <mergeCell ref="D281:F281"/>
    <mergeCell ref="G281:H281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(ФБ)РБ</vt:lpstr>
      <vt:lpstr>1ММ</vt:lpstr>
      <vt:lpstr>'1ММ'!Заголовки_для_печати</vt:lpstr>
      <vt:lpstr>'1ММ (ФБ)РБ'!Заголовки_для_печати</vt:lpstr>
      <vt:lpstr>'1ММ'!Область_печати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2024-03-05T12:49:54Z</cp:lastPrinted>
  <dcterms:created xsi:type="dcterms:W3CDTF">2024-01-12T08:00:34Z</dcterms:created>
  <dcterms:modified xsi:type="dcterms:W3CDTF">2024-03-12T09:14:57Z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